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420" windowWidth="20736" windowHeight="11760" tabRatio="841"/>
  </bookViews>
  <sheets>
    <sheet name="Resumo postos" sheetId="11" r:id="rId1"/>
    <sheet name="Posto 12x36 diurno" sheetId="3" r:id="rId2"/>
    <sheet name="Posto 12x36 noturno" sheetId="10" r:id="rId3"/>
    <sheet name="Planilha de Apoio - P 12 x 36" sheetId="4" r:id="rId4"/>
    <sheet name="ITQ Seg Sex - 12 H" sheetId="17" r:id="rId5"/>
    <sheet name="P Apoio - ITQ Seg Sex" sheetId="18" r:id="rId6"/>
    <sheet name="PEN Seg Sáb" sheetId="19" r:id="rId7"/>
    <sheet name="Planilha de Apoio PEN" sheetId="16" r:id="rId8"/>
    <sheet name="TAT - Seg Sab" sheetId="14" r:id="rId9"/>
    <sheet name="Planlha de Apoio TAT " sheetId="20" r:id="rId10"/>
  </sheets>
  <definedNames>
    <definedName name="_xlnm.Print_Area" localSheetId="4">'ITQ Seg Sex - 12 H'!$A$1:$D$137</definedName>
    <definedName name="_xlnm.Print_Area" localSheetId="6">'PEN Seg Sáb'!$A$1:$D$139</definedName>
    <definedName name="_xlnm.Print_Area" localSheetId="7">'Planilha de Apoio PEN'!$A$1:$E$46</definedName>
    <definedName name="_xlnm.Print_Area" localSheetId="1">'Posto 12x36 diurno'!$A$1:$D$137</definedName>
    <definedName name="_xlnm.Print_Area" localSheetId="2">'Posto 12x36 noturno'!$A$1:$D$139</definedName>
    <definedName name="_xlnm.Print_Area" localSheetId="8">'TAT - Seg Sab'!$A$1:$D$141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9" i="19" l="1"/>
  <c r="C49" i="10"/>
  <c r="C47" i="3"/>
  <c r="C47" i="17"/>
  <c r="C49" i="14"/>
  <c r="D42" i="20"/>
  <c r="D41" i="20"/>
  <c r="D40" i="20"/>
  <c r="D39" i="20"/>
  <c r="B46" i="20" s="1"/>
  <c r="C46" i="20" s="1"/>
  <c r="C108" i="14" s="1"/>
  <c r="D38" i="20"/>
  <c r="D37" i="20"/>
  <c r="C33" i="20"/>
  <c r="D33" i="20" s="1"/>
  <c r="C32" i="20"/>
  <c r="D32" i="20" s="1"/>
  <c r="C31" i="20"/>
  <c r="D31" i="20" s="1"/>
  <c r="C30" i="20"/>
  <c r="D30" i="20" s="1"/>
  <c r="C29" i="20"/>
  <c r="D29" i="20" s="1"/>
  <c r="D25" i="20"/>
  <c r="D20" i="20"/>
  <c r="D19" i="20"/>
  <c r="D21" i="20" s="1"/>
  <c r="C47" i="14" s="1"/>
  <c r="A17" i="20"/>
  <c r="B14" i="20"/>
  <c r="E10" i="20"/>
  <c r="C14" i="20" s="1"/>
  <c r="E6" i="20"/>
  <c r="D13" i="14"/>
  <c r="C119" i="19"/>
  <c r="C116" i="19"/>
  <c r="C117" i="19" s="1"/>
  <c r="C79" i="19"/>
  <c r="C85" i="19" s="1"/>
  <c r="C65" i="19"/>
  <c r="C32" i="19"/>
  <c r="C38" i="19" s="1"/>
  <c r="C24" i="19"/>
  <c r="D11" i="19"/>
  <c r="C11" i="19"/>
  <c r="F90" i="19" s="1"/>
  <c r="F91" i="19" s="1"/>
  <c r="F92" i="19" s="1"/>
  <c r="F93" i="19" s="1"/>
  <c r="C91" i="19" s="1"/>
  <c r="C92" i="19" s="1"/>
  <c r="C99" i="19" s="1"/>
  <c r="D42" i="18"/>
  <c r="D41" i="18"/>
  <c r="D40" i="18"/>
  <c r="D39" i="18"/>
  <c r="D38" i="18"/>
  <c r="D37" i="18"/>
  <c r="C33" i="18"/>
  <c r="D33" i="18" s="1"/>
  <c r="C32" i="18"/>
  <c r="D32" i="18" s="1"/>
  <c r="C31" i="18"/>
  <c r="D31" i="18" s="1"/>
  <c r="C30" i="18"/>
  <c r="D30" i="18" s="1"/>
  <c r="C29" i="18"/>
  <c r="D29" i="18" s="1"/>
  <c r="D25" i="18"/>
  <c r="C45" i="17" s="1"/>
  <c r="D20" i="18"/>
  <c r="D19" i="18"/>
  <c r="A17" i="18"/>
  <c r="E10" i="18"/>
  <c r="C14" i="18" s="1"/>
  <c r="E6" i="18"/>
  <c r="B14" i="18" s="1"/>
  <c r="D42" i="4"/>
  <c r="D41" i="4"/>
  <c r="D40" i="4"/>
  <c r="D39" i="4"/>
  <c r="D38" i="4"/>
  <c r="D37" i="4"/>
  <c r="C33" i="4"/>
  <c r="D33" i="4" s="1"/>
  <c r="C32" i="4"/>
  <c r="D32" i="4" s="1"/>
  <c r="C31" i="4"/>
  <c r="D31" i="4" s="1"/>
  <c r="C30" i="4"/>
  <c r="D30" i="4" s="1"/>
  <c r="C29" i="4"/>
  <c r="D29" i="4" s="1"/>
  <c r="D25" i="4"/>
  <c r="C45" i="3" s="1"/>
  <c r="D20" i="4"/>
  <c r="D19" i="4"/>
  <c r="E10" i="4"/>
  <c r="C14" i="4" s="1"/>
  <c r="E6" i="4"/>
  <c r="B14" i="4" s="1"/>
  <c r="C117" i="17"/>
  <c r="C115" i="17"/>
  <c r="C83" i="17"/>
  <c r="C77" i="17"/>
  <c r="C63" i="17"/>
  <c r="C36" i="17"/>
  <c r="C22" i="17"/>
  <c r="C11" i="17"/>
  <c r="C90" i="17" s="1"/>
  <c r="C97" i="17" s="1"/>
  <c r="E36" i="17" l="1"/>
  <c r="D14" i="20"/>
  <c r="C46" i="14" s="1"/>
  <c r="C122" i="17"/>
  <c r="D34" i="20"/>
  <c r="C109" i="14" s="1"/>
  <c r="E38" i="19"/>
  <c r="C68" i="19"/>
  <c r="D10" i="19"/>
  <c r="E10" i="19" s="1"/>
  <c r="C124" i="19"/>
  <c r="D34" i="4"/>
  <c r="D14" i="4"/>
  <c r="C42" i="3" s="1"/>
  <c r="D21" i="4"/>
  <c r="C43" i="3" s="1"/>
  <c r="B46" i="4"/>
  <c r="C46" i="4" s="1"/>
  <c r="C105" i="3"/>
  <c r="B46" i="18"/>
  <c r="C46" i="18" s="1"/>
  <c r="C104" i="17" s="1"/>
  <c r="D21" i="18"/>
  <c r="C43" i="17" s="1"/>
  <c r="D34" i="18"/>
  <c r="C105" i="17" s="1"/>
  <c r="D14" i="18"/>
  <c r="C42" i="17" s="1"/>
  <c r="C66" i="17"/>
  <c r="C12" i="17"/>
  <c r="E11" i="19" l="1"/>
  <c r="E13" i="19"/>
  <c r="C70" i="19"/>
  <c r="C86" i="19" s="1"/>
  <c r="C104" i="3"/>
  <c r="D83" i="17"/>
  <c r="C96" i="17" s="1"/>
  <c r="C98" i="17" s="1"/>
  <c r="C131" i="17" s="1"/>
  <c r="D80" i="17"/>
  <c r="D63" i="17"/>
  <c r="D21" i="17"/>
  <c r="D81" i="17"/>
  <c r="D77" i="17"/>
  <c r="D67" i="17"/>
  <c r="D64" i="17"/>
  <c r="C128" i="17"/>
  <c r="D82" i="17"/>
  <c r="D78" i="17"/>
  <c r="D65" i="17"/>
  <c r="D62" i="17"/>
  <c r="D22" i="17"/>
  <c r="D79" i="17"/>
  <c r="D20" i="17"/>
  <c r="D66" i="17"/>
  <c r="C68" i="17"/>
  <c r="C84" i="17" s="1"/>
  <c r="C34" i="14"/>
  <c r="C118" i="14"/>
  <c r="C116" i="10"/>
  <c r="A17" i="16"/>
  <c r="D20" i="16"/>
  <c r="D19" i="16"/>
  <c r="D11" i="14"/>
  <c r="D12" i="10"/>
  <c r="E12" i="19" l="1"/>
  <c r="C13" i="19" s="1"/>
  <c r="C12" i="19"/>
  <c r="C47" i="10"/>
  <c r="D32" i="17"/>
  <c r="D36" i="17"/>
  <c r="C54" i="17" s="1"/>
  <c r="D33" i="17"/>
  <c r="D29" i="17"/>
  <c r="D30" i="17"/>
  <c r="D34" i="17"/>
  <c r="C53" i="17"/>
  <c r="D35" i="17"/>
  <c r="D31" i="17"/>
  <c r="D28" i="17"/>
  <c r="D68" i="17"/>
  <c r="C130" i="17" s="1"/>
  <c r="D21" i="16"/>
  <c r="C45" i="19" s="1"/>
  <c r="C14" i="19" l="1"/>
  <c r="D79" i="19" s="1"/>
  <c r="C108" i="17"/>
  <c r="C132" i="17" s="1"/>
  <c r="C45" i="10"/>
  <c r="C44" i="10"/>
  <c r="C106" i="10"/>
  <c r="C107" i="10"/>
  <c r="D81" i="19" l="1"/>
  <c r="D66" i="19"/>
  <c r="D85" i="19"/>
  <c r="C98" i="19" s="1"/>
  <c r="C100" i="19" s="1"/>
  <c r="C133" i="19" s="1"/>
  <c r="C130" i="19"/>
  <c r="D68" i="19"/>
  <c r="D64" i="19"/>
  <c r="D70" i="19" s="1"/>
  <c r="C132" i="19" s="1"/>
  <c r="D24" i="19"/>
  <c r="D36" i="19" s="1"/>
  <c r="D83" i="19"/>
  <c r="D65" i="19"/>
  <c r="D67" i="19"/>
  <c r="D69" i="19"/>
  <c r="D80" i="19"/>
  <c r="D23" i="19"/>
  <c r="D82" i="19"/>
  <c r="D22" i="19"/>
  <c r="D84" i="19"/>
  <c r="D34" i="19"/>
  <c r="D31" i="19"/>
  <c r="C55" i="17"/>
  <c r="C56" i="17" s="1"/>
  <c r="C129" i="17" s="1"/>
  <c r="C133" i="17" s="1"/>
  <c r="D114" i="17" s="1"/>
  <c r="D115" i="17" s="1"/>
  <c r="D121" i="17" s="1"/>
  <c r="D33" i="19" l="1"/>
  <c r="D35" i="19"/>
  <c r="D37" i="19"/>
  <c r="D30" i="19"/>
  <c r="C55" i="19"/>
  <c r="D32" i="19"/>
  <c r="D38" i="19"/>
  <c r="C56" i="19" s="1"/>
  <c r="D116" i="17"/>
  <c r="D120" i="17"/>
  <c r="D118" i="17"/>
  <c r="D117" i="17"/>
  <c r="D119" i="17"/>
  <c r="D122" i="17" l="1"/>
  <c r="C134" i="17" s="1"/>
  <c r="C135" i="17" s="1"/>
  <c r="C137" i="17" s="1"/>
  <c r="F10" i="11" s="1"/>
  <c r="G10" i="11" s="1"/>
  <c r="E10" i="16" l="1"/>
  <c r="C14" i="16" s="1"/>
  <c r="C121" i="14"/>
  <c r="C119" i="14"/>
  <c r="C87" i="14"/>
  <c r="C81" i="14"/>
  <c r="C67" i="14"/>
  <c r="C40" i="14"/>
  <c r="C26" i="14"/>
  <c r="C11" i="14"/>
  <c r="E6" i="16"/>
  <c r="B14" i="16" s="1"/>
  <c r="D42" i="16"/>
  <c r="D41" i="16"/>
  <c r="D40" i="16"/>
  <c r="D39" i="16"/>
  <c r="D38" i="16"/>
  <c r="D37" i="16"/>
  <c r="C33" i="16"/>
  <c r="D33" i="16" s="1"/>
  <c r="C32" i="16"/>
  <c r="D32" i="16" s="1"/>
  <c r="C31" i="16"/>
  <c r="D31" i="16" s="1"/>
  <c r="C30" i="16"/>
  <c r="D30" i="16" s="1"/>
  <c r="C29" i="16"/>
  <c r="D29" i="16" s="1"/>
  <c r="D25" i="16"/>
  <c r="C47" i="19" s="1"/>
  <c r="C63" i="3"/>
  <c r="C77" i="3"/>
  <c r="F92" i="14" l="1"/>
  <c r="F93" i="14" s="1"/>
  <c r="F94" i="14" s="1"/>
  <c r="F95" i="14" s="1"/>
  <c r="C93" i="14" s="1"/>
  <c r="C94" i="14" s="1"/>
  <c r="C101" i="14" s="1"/>
  <c r="D10" i="14"/>
  <c r="E10" i="14" s="1"/>
  <c r="E40" i="14"/>
  <c r="C126" i="14"/>
  <c r="D34" i="16"/>
  <c r="C107" i="19" s="1"/>
  <c r="B46" i="16"/>
  <c r="C46" i="16" s="1"/>
  <c r="C106" i="19" s="1"/>
  <c r="C70" i="14"/>
  <c r="D14" i="16"/>
  <c r="C44" i="19" s="1"/>
  <c r="C57" i="19" s="1"/>
  <c r="C58" i="19" s="1"/>
  <c r="C64" i="10"/>
  <c r="C66" i="10"/>
  <c r="C67" i="10"/>
  <c r="C69" i="10"/>
  <c r="C110" i="19" l="1"/>
  <c r="C134" i="19" s="1"/>
  <c r="D118" i="19"/>
  <c r="C131" i="19"/>
  <c r="E11" i="14"/>
  <c r="E13" i="14"/>
  <c r="C14" i="14" s="1"/>
  <c r="C15" i="14" s="1"/>
  <c r="C51" i="14"/>
  <c r="C59" i="14" s="1"/>
  <c r="C72" i="14"/>
  <c r="C88" i="14" s="1"/>
  <c r="C84" i="10"/>
  <c r="C83" i="10"/>
  <c r="C82" i="10"/>
  <c r="C81" i="10"/>
  <c r="C80" i="10"/>
  <c r="C79" i="10"/>
  <c r="C37" i="10"/>
  <c r="C36" i="10"/>
  <c r="C35" i="10"/>
  <c r="C34" i="10"/>
  <c r="C33" i="10"/>
  <c r="C32" i="10"/>
  <c r="C31" i="10"/>
  <c r="C30" i="10"/>
  <c r="C23" i="10"/>
  <c r="C83" i="3"/>
  <c r="C115" i="3"/>
  <c r="C135" i="19" l="1"/>
  <c r="D116" i="19" s="1"/>
  <c r="C112" i="14"/>
  <c r="C136" i="14" s="1"/>
  <c r="E12" i="14"/>
  <c r="C13" i="14" s="1"/>
  <c r="C12" i="14"/>
  <c r="C16" i="14" s="1"/>
  <c r="C117" i="10"/>
  <c r="C85" i="10"/>
  <c r="C119" i="10"/>
  <c r="C38" i="10"/>
  <c r="C11" i="10"/>
  <c r="D117" i="19" l="1"/>
  <c r="E90" i="10"/>
  <c r="E93" i="10" s="1"/>
  <c r="E94" i="10" s="1"/>
  <c r="E95" i="10" s="1"/>
  <c r="D10" i="10"/>
  <c r="E10" i="10" s="1"/>
  <c r="E11" i="10" s="1"/>
  <c r="C124" i="10"/>
  <c r="D120" i="19" l="1"/>
  <c r="D123" i="19"/>
  <c r="D121" i="19"/>
  <c r="D119" i="19"/>
  <c r="D122" i="19"/>
  <c r="D25" i="14"/>
  <c r="D68" i="14"/>
  <c r="D82" i="14"/>
  <c r="D83" i="14"/>
  <c r="D87" i="14"/>
  <c r="C100" i="14" s="1"/>
  <c r="C102" i="14" s="1"/>
  <c r="C135" i="14" s="1"/>
  <c r="D85" i="14"/>
  <c r="D24" i="14"/>
  <c r="D70" i="14"/>
  <c r="D67" i="14"/>
  <c r="D71" i="14"/>
  <c r="D86" i="14"/>
  <c r="D26" i="14"/>
  <c r="D84" i="14"/>
  <c r="D81" i="14"/>
  <c r="C132" i="14"/>
  <c r="D66" i="14"/>
  <c r="D69" i="14"/>
  <c r="C91" i="10"/>
  <c r="C92" i="10" s="1"/>
  <c r="E12" i="10"/>
  <c r="C13" i="10" s="1"/>
  <c r="C12" i="10"/>
  <c r="C14" i="10"/>
  <c r="D66" i="10" s="1"/>
  <c r="C11" i="3"/>
  <c r="F88" i="3" s="1"/>
  <c r="F89" i="3" s="1"/>
  <c r="F90" i="3" s="1"/>
  <c r="F91" i="3" s="1"/>
  <c r="D124" i="19" l="1"/>
  <c r="C136" i="19" s="1"/>
  <c r="C137" i="19" s="1"/>
  <c r="C139" i="19" s="1"/>
  <c r="F17" i="11" s="1"/>
  <c r="G17" i="11" s="1"/>
  <c r="C89" i="3"/>
  <c r="C90" i="3" s="1"/>
  <c r="D37" i="14"/>
  <c r="D34" i="14"/>
  <c r="D35" i="14"/>
  <c r="D40" i="14"/>
  <c r="C58" i="14" s="1"/>
  <c r="D38" i="14"/>
  <c r="D39" i="14"/>
  <c r="D32" i="14"/>
  <c r="C57" i="14"/>
  <c r="D33" i="14"/>
  <c r="D36" i="14"/>
  <c r="D72" i="14"/>
  <c r="C134" i="14" s="1"/>
  <c r="D79" i="10"/>
  <c r="D84" i="10"/>
  <c r="D64" i="10"/>
  <c r="D23" i="10"/>
  <c r="D85" i="10"/>
  <c r="C98" i="10" s="1"/>
  <c r="D81" i="10"/>
  <c r="D69" i="10"/>
  <c r="D82" i="10"/>
  <c r="D80" i="10"/>
  <c r="D67" i="10"/>
  <c r="D83" i="10"/>
  <c r="C130" i="10"/>
  <c r="C60" i="14" l="1"/>
  <c r="D120" i="14"/>
  <c r="C133" i="14"/>
  <c r="C137" i="14" s="1"/>
  <c r="D118" i="14" l="1"/>
  <c r="D119" i="14" l="1"/>
  <c r="C108" i="3"/>
  <c r="C132" i="3" s="1"/>
  <c r="D121" i="14" l="1"/>
  <c r="D123" i="14"/>
  <c r="D125" i="14"/>
  <c r="D124" i="14"/>
  <c r="D122" i="14"/>
  <c r="C110" i="10"/>
  <c r="C134" i="10" s="1"/>
  <c r="C117" i="3"/>
  <c r="C122" i="3" s="1"/>
  <c r="C97" i="3"/>
  <c r="C65" i="10"/>
  <c r="C36" i="3"/>
  <c r="C66" i="3" s="1"/>
  <c r="D126" i="14" l="1"/>
  <c r="C138" i="14" s="1"/>
  <c r="C139" i="14" s="1"/>
  <c r="C141" i="14" s="1"/>
  <c r="C68" i="3"/>
  <c r="C68" i="10"/>
  <c r="D68" i="10" s="1"/>
  <c r="D65" i="10"/>
  <c r="D70" i="10" l="1"/>
  <c r="C132" i="10" s="1"/>
  <c r="C70" i="10"/>
  <c r="C12" i="3"/>
  <c r="D77" i="3" s="1"/>
  <c r="D64" i="3" l="1"/>
  <c r="D67" i="3"/>
  <c r="D66" i="3"/>
  <c r="C22" i="3"/>
  <c r="D22" i="3" s="1"/>
  <c r="D34" i="3" s="1"/>
  <c r="C22" i="10"/>
  <c r="C55" i="3"/>
  <c r="C57" i="10"/>
  <c r="D78" i="3"/>
  <c r="D63" i="3"/>
  <c r="D79" i="3"/>
  <c r="D65" i="3"/>
  <c r="D80" i="3"/>
  <c r="D81" i="3"/>
  <c r="D62" i="3"/>
  <c r="D83" i="3"/>
  <c r="C128" i="3"/>
  <c r="D82" i="3"/>
  <c r="D21" i="3"/>
  <c r="D20" i="3"/>
  <c r="D68" i="3" l="1"/>
  <c r="C130" i="3" s="1"/>
  <c r="E36" i="3"/>
  <c r="C84" i="3" s="1"/>
  <c r="C24" i="10"/>
  <c r="D24" i="10" s="1"/>
  <c r="D22" i="10"/>
  <c r="D33" i="3"/>
  <c r="D32" i="3"/>
  <c r="C53" i="3"/>
  <c r="D31" i="3"/>
  <c r="D30" i="3"/>
  <c r="D36" i="3"/>
  <c r="C54" i="3" s="1"/>
  <c r="D28" i="3"/>
  <c r="D35" i="3"/>
  <c r="D29" i="3"/>
  <c r="D32" i="10" l="1"/>
  <c r="D34" i="10"/>
  <c r="C55" i="10"/>
  <c r="D33" i="10"/>
  <c r="D36" i="10"/>
  <c r="D35" i="10"/>
  <c r="D37" i="10"/>
  <c r="D31" i="10"/>
  <c r="D30" i="10"/>
  <c r="D38" i="10"/>
  <c r="C56" i="10" s="1"/>
  <c r="C56" i="3"/>
  <c r="C129" i="3" s="1"/>
  <c r="C96" i="3"/>
  <c r="C98" i="3" s="1"/>
  <c r="C131" i="3" s="1"/>
  <c r="C133" i="3" l="1"/>
  <c r="D114" i="3" s="1"/>
  <c r="C58" i="10"/>
  <c r="C131" i="10" s="1"/>
  <c r="D116" i="3"/>
  <c r="D115" i="3" l="1"/>
  <c r="D120" i="3" s="1"/>
  <c r="D119" i="3" l="1"/>
  <c r="D117" i="3"/>
  <c r="D118" i="3"/>
  <c r="D121" i="3"/>
  <c r="D122" i="3" l="1"/>
  <c r="C134" i="3" s="1"/>
  <c r="C135" i="3" s="1"/>
  <c r="C137" i="3" s="1"/>
  <c r="C99" i="10"/>
  <c r="C100" i="10" s="1"/>
  <c r="D118" i="10" l="1"/>
  <c r="C133" i="10"/>
  <c r="C135" i="10" s="1"/>
  <c r="D116" i="10" l="1"/>
  <c r="D117" i="10" l="1"/>
  <c r="D119" i="10" s="1"/>
  <c r="D122" i="10" l="1"/>
  <c r="D120" i="10"/>
  <c r="D121" i="10"/>
  <c r="D123" i="10"/>
  <c r="D124" i="10" l="1"/>
  <c r="C136" i="10" s="1"/>
  <c r="C137" i="10" s="1"/>
  <c r="C139" i="10" s="1"/>
  <c r="F9" i="11" l="1"/>
  <c r="F30" i="11"/>
  <c r="G30" i="11" s="1"/>
  <c r="G31" i="11" s="1"/>
  <c r="G32" i="11" s="1"/>
  <c r="G33" i="11" s="1"/>
  <c r="F23" i="11"/>
  <c r="G23" i="11" s="1"/>
  <c r="G24" i="11" s="1"/>
  <c r="G25" i="11" s="1"/>
  <c r="G26" i="11" s="1"/>
  <c r="F36" i="11"/>
  <c r="G36" i="11" s="1"/>
  <c r="G37" i="11" s="1"/>
  <c r="G38" i="11" s="1"/>
  <c r="G39" i="11" s="1"/>
  <c r="F16" i="11"/>
  <c r="G16" i="11" s="1"/>
  <c r="G18" i="11" s="1"/>
  <c r="G19" i="11" s="1"/>
  <c r="G20" i="11" s="1"/>
  <c r="G9" i="11"/>
  <c r="G11" i="11" s="1"/>
  <c r="G12" i="11" l="1"/>
  <c r="G13" i="11" s="1"/>
  <c r="G42" i="11" s="1"/>
</calcChain>
</file>

<file path=xl/comments1.xml><?xml version="1.0" encoding="utf-8"?>
<comments xmlns="http://schemas.openxmlformats.org/spreadsheetml/2006/main">
  <authors>
    <author>Gabriel Palácio</author>
  </authors>
  <commentList>
    <comment ref="B14" authorId="0">
      <text>
        <r>
          <rPr>
            <b/>
            <sz val="9"/>
            <color indexed="81"/>
            <rFont val="Tahoma"/>
            <family val="2"/>
          </rPr>
          <t>SENAC:
Após o início do contrato, deverá ser comprovado o valor efetivamente pago, para fins de supressão da diferença.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5" authorId="0">
      <text>
        <r>
          <rPr>
            <b/>
            <sz val="9"/>
            <color indexed="81"/>
            <rFont val="Tahoma"/>
            <family val="2"/>
          </rPr>
          <t>SENAC:
Após o início do contrato, deverá ser comprovado o valor efetivamente pago, para fins de supressão da diferença.</t>
        </r>
      </text>
    </comment>
  </commentList>
</comments>
</file>

<file path=xl/comments2.xml><?xml version="1.0" encoding="utf-8"?>
<comments xmlns="http://schemas.openxmlformats.org/spreadsheetml/2006/main">
  <authors>
    <author>Gabriel Palácio</author>
  </authors>
  <commentList>
    <comment ref="B25" authorId="0">
      <text>
        <r>
          <rPr>
            <b/>
            <sz val="9"/>
            <color indexed="81"/>
            <rFont val="Tahoma"/>
            <family val="2"/>
          </rPr>
          <t>SENAC:
Após o início do contrato, deverá ser comprovado o valor efetivamente pago, para fins de supressão da diferença.</t>
        </r>
      </text>
    </comment>
  </commentList>
</comments>
</file>

<file path=xl/comments3.xml><?xml version="1.0" encoding="utf-8"?>
<comments xmlns="http://schemas.openxmlformats.org/spreadsheetml/2006/main">
  <authors>
    <author>Gabriel Palácio</author>
  </authors>
  <commentList>
    <comment ref="B25" authorId="0">
      <text>
        <r>
          <rPr>
            <b/>
            <sz val="9"/>
            <color indexed="81"/>
            <rFont val="Tahoma"/>
            <family val="2"/>
          </rPr>
          <t>SENAC:
Após o início do contrato, deverá ser comprovado o valor efetivamente pago, para fins de supressão da diferença.</t>
        </r>
      </text>
    </comment>
  </commentList>
</comments>
</file>

<file path=xl/comments4.xml><?xml version="1.0" encoding="utf-8"?>
<comments xmlns="http://schemas.openxmlformats.org/spreadsheetml/2006/main">
  <authors>
    <author>Gabriel Palácio</author>
  </authors>
  <commentList>
    <comment ref="B25" authorId="0">
      <text>
        <r>
          <rPr>
            <b/>
            <sz val="9"/>
            <color indexed="81"/>
            <rFont val="Tahoma"/>
            <family val="2"/>
          </rPr>
          <t>SENAC:
Após o início do contrato, deverá ser comprovado o valor efetivamente pago, para fins de supressão da diferença.</t>
        </r>
      </text>
    </comment>
  </commentList>
</comments>
</file>

<file path=xl/sharedStrings.xml><?xml version="1.0" encoding="utf-8"?>
<sst xmlns="http://schemas.openxmlformats.org/spreadsheetml/2006/main" count="1159" uniqueCount="179">
  <si>
    <t>Base de cálculo</t>
  </si>
  <si>
    <t>Percentual</t>
  </si>
  <si>
    <t>Categoria</t>
  </si>
  <si>
    <t>Valor</t>
  </si>
  <si>
    <t>Adicional Noturno</t>
  </si>
  <si>
    <t>Total</t>
  </si>
  <si>
    <t>SEBRAE</t>
  </si>
  <si>
    <t>INCRA</t>
  </si>
  <si>
    <t>FGTS</t>
  </si>
  <si>
    <t>Vr. Unitário</t>
  </si>
  <si>
    <t xml:space="preserve">Vales por dia </t>
  </si>
  <si>
    <t>Custo total</t>
  </si>
  <si>
    <t>Dias efetivamente trabalhados</t>
  </si>
  <si>
    <t>CUSTO DA PASSAGEM</t>
  </si>
  <si>
    <t>Proporcionalidade</t>
  </si>
  <si>
    <t>Desconto</t>
  </si>
  <si>
    <t>Valor do desconto</t>
  </si>
  <si>
    <t>DESCONTO DO VALE TRANSPORTE</t>
  </si>
  <si>
    <t>Custo efetivo</t>
  </si>
  <si>
    <t>VALE ALIMENTAÇÃO/REFEIÇÃO</t>
  </si>
  <si>
    <t>Valor diário</t>
  </si>
  <si>
    <t>Custo anual</t>
  </si>
  <si>
    <t>Insumos Diversos</t>
  </si>
  <si>
    <t>Custos Indiretos, Tributos e Lucro</t>
  </si>
  <si>
    <t>Custos Indiretos</t>
  </si>
  <si>
    <t>Tributos</t>
  </si>
  <si>
    <t>Lucro</t>
  </si>
  <si>
    <t>Item</t>
  </si>
  <si>
    <t>qte</t>
  </si>
  <si>
    <t>Vr. Unitario</t>
  </si>
  <si>
    <t>Calça</t>
  </si>
  <si>
    <t>Camisa</t>
  </si>
  <si>
    <t xml:space="preserve">Custo anual por Pessoa  </t>
  </si>
  <si>
    <t>UNIFORMES</t>
  </si>
  <si>
    <t xml:space="preserve">Custo mensal </t>
  </si>
  <si>
    <t>Módulo 1 - Composição da Remuneração</t>
  </si>
  <si>
    <t>Composição da Remuneração</t>
  </si>
  <si>
    <t>Valor (R$)</t>
  </si>
  <si>
    <t>A</t>
  </si>
  <si>
    <t>Salário-Base</t>
  </si>
  <si>
    <t>B</t>
  </si>
  <si>
    <t>C</t>
  </si>
  <si>
    <t>D</t>
  </si>
  <si>
    <t>E</t>
  </si>
  <si>
    <t>Adicional de Hora Noturna Reduzida</t>
  </si>
  <si>
    <t>F</t>
  </si>
  <si>
    <t>G</t>
  </si>
  <si>
    <t>Outros (especificar)</t>
  </si>
  <si>
    <t>Módulo 2 - Encargos e Benefícios Anuais, Mensais e Diários</t>
  </si>
  <si>
    <t>Submódulo 2.1 - 13º (décimo terceiro) Salário, Férias e Adicional de Férias</t>
  </si>
  <si>
    <t>2.1</t>
  </si>
  <si>
    <t>13º (décimo terceiro) Salário, Férias e Adicional de Férias</t>
  </si>
  <si>
    <t>13º (décimo terceiro) Salário</t>
  </si>
  <si>
    <t>Férias e Adicional de Férias</t>
  </si>
  <si>
    <t>Submódulo 2.2 - Encargos Previdenciários (GPS), Fundo de Garantia por Tempo de Serviço (FGTS) e outras contribuições.</t>
  </si>
  <si>
    <t>2.2</t>
  </si>
  <si>
    <t>GPS, FGTS e outras contribuições</t>
  </si>
  <si>
    <t>Percentual (%)</t>
  </si>
  <si>
    <t>INSS</t>
  </si>
  <si>
    <t>Salário Educação</t>
  </si>
  <si>
    <t>SAT</t>
  </si>
  <si>
    <t>SESC ou SESI</t>
  </si>
  <si>
    <t>SENAI - SENAC</t>
  </si>
  <si>
    <t>H</t>
  </si>
  <si>
    <t xml:space="preserve">Total </t>
  </si>
  <si>
    <t>Submódulo 2.3 - Benefícios Mensais e Diários.</t>
  </si>
  <si>
    <t>2.3</t>
  </si>
  <si>
    <t>Benefícios Mensais e Diários</t>
  </si>
  <si>
    <t>Transporte</t>
  </si>
  <si>
    <t>Quadro-Resumo do Módulo 2 - Encargos e Benefícios anuais, mensais e diários</t>
  </si>
  <si>
    <t>Encargos e Benefícios Anuais, Mensais e Diários</t>
  </si>
  <si>
    <t>Módulo 3 - Provisão para Rescisão</t>
  </si>
  <si>
    <t>Provisão para Rescisão</t>
  </si>
  <si>
    <t>Aviso Prévio Indenizado</t>
  </si>
  <si>
    <t>Incidência do FGTS sobre o Aviso Prévio Indenizado</t>
  </si>
  <si>
    <t>Multa do FGTS e contribuição social sobre o Aviso Prévio Indenizado</t>
  </si>
  <si>
    <t>Aviso Prévio Trabalhado</t>
  </si>
  <si>
    <t>Incidência dos encargos do submódulo 2.2 sobre o Aviso Prévio Trabalhado</t>
  </si>
  <si>
    <t>Multa do FGTS e contribuição social sobre o Aviso Prévio Trabalhado</t>
  </si>
  <si>
    <t>Módulo 4 - Custo de Reposição do Profissional Ausente</t>
  </si>
  <si>
    <t>Submódulo 4.1 - Ausências Legais</t>
  </si>
  <si>
    <t>4.1</t>
  </si>
  <si>
    <t>Ausências Legais</t>
  </si>
  <si>
    <t>Licença-Paternidade</t>
  </si>
  <si>
    <t>Ausência por acidente de trabalho</t>
  </si>
  <si>
    <t>Afastamento Maternidade</t>
  </si>
  <si>
    <t>Submódulo 4.2 - Intrajornada</t>
  </si>
  <si>
    <t>4.2</t>
  </si>
  <si>
    <t>Intrajornada</t>
  </si>
  <si>
    <t>Quadro-Resumo do Módulo 4 - Custo de Reposição do Profissional Ausente</t>
  </si>
  <si>
    <t>Custo de Reposição do Profissional Ausente</t>
  </si>
  <si>
    <t>Módulo 5 - Insumos Diversos</t>
  </si>
  <si>
    <t>Uniformes</t>
  </si>
  <si>
    <t>Materiais</t>
  </si>
  <si>
    <t>Módulo 6 - Custos Indiretos, Tributos e Lucro</t>
  </si>
  <si>
    <t>2. QUADRO-RESUMO DO CUSTO POR EMPREGADO</t>
  </si>
  <si>
    <t>Mão de obra vinculada à execução contratual (valor por empregado)</t>
  </si>
  <si>
    <t>Subtotal (A + B +C+ D+E)</t>
  </si>
  <si>
    <t>Módulo 6 – Custos Indiretos, Tributos e Lucro</t>
  </si>
  <si>
    <t xml:space="preserve">Valor Total por Empregado </t>
  </si>
  <si>
    <t>PLANILHA DE CUSTOS E FORMAÇÃO DE PREÇOS</t>
  </si>
  <si>
    <t>MODELO PARA A CONSOLIDAÇÃO E APRESENTAÇÃO DE PROPOSTAS</t>
  </si>
  <si>
    <t>Intervalo para repouso e alimentação</t>
  </si>
  <si>
    <t>Categoria/cargo</t>
  </si>
  <si>
    <t>PIS</t>
  </si>
  <si>
    <t>COFINS</t>
  </si>
  <si>
    <t>C.1. Tributos Federais</t>
  </si>
  <si>
    <t>C.2. Tributos Estaduais (ICMS)</t>
  </si>
  <si>
    <t>C.3. Tributos Municipais (ISS)</t>
  </si>
  <si>
    <t>CCT:</t>
  </si>
  <si>
    <t>Cat. Profissional:</t>
  </si>
  <si>
    <t>Auxílio-Refeição</t>
  </si>
  <si>
    <t>Cinto</t>
  </si>
  <si>
    <t>Valor mensal</t>
  </si>
  <si>
    <t>Adicional de Periculosidade - 30%</t>
  </si>
  <si>
    <t>Desconto 5% do empregado</t>
  </si>
  <si>
    <t>Agasalho/jaqueta</t>
  </si>
  <si>
    <t>Desconto 18% do empregado</t>
  </si>
  <si>
    <t>Quantidade de empregados no posto</t>
  </si>
  <si>
    <t>Valor Total do Posto</t>
  </si>
  <si>
    <t>EQUIPAMENTO</t>
  </si>
  <si>
    <t>Cacetete e suporte</t>
  </si>
  <si>
    <t>Apito e cordão</t>
  </si>
  <si>
    <t>Livro de ocorrência</t>
  </si>
  <si>
    <t>Lanterna recarregável</t>
  </si>
  <si>
    <t>Par de Meia</t>
  </si>
  <si>
    <t xml:space="preserve">OUTROS </t>
  </si>
  <si>
    <t>Benefício Seguro de Vida em Grupo</t>
  </si>
  <si>
    <t>ASSISTÊNCIA MÉDICA</t>
  </si>
  <si>
    <t>Intrajornada / Cobertura</t>
  </si>
  <si>
    <t>Férias * (Incluso no submódulo 2.1)</t>
  </si>
  <si>
    <t xml:space="preserve">Multa do FGTS sobre o Aviso Prévio Indenizado </t>
  </si>
  <si>
    <t>Multa do FGTS sobre o Aviso Prévio Trabalhado</t>
  </si>
  <si>
    <t>RELAÇÃO DE POSTOS</t>
  </si>
  <si>
    <t>UNIDADE</t>
  </si>
  <si>
    <t>DESCRIÇÃO DOS POSTOS</t>
  </si>
  <si>
    <t>QTDE. POSTOS</t>
  </si>
  <si>
    <t>VALOR POSTO</t>
  </si>
  <si>
    <t>VALOR TOTAL DO POSTO</t>
  </si>
  <si>
    <t>24 horas - Segunda a Domingo e Feriados</t>
  </si>
  <si>
    <t>VALOR TOTAL MENSAL</t>
  </si>
  <si>
    <t>VALOR TOTAL ITEM A + B</t>
  </si>
  <si>
    <t>SERVIÇOS EVENTUAIS (10% DO VALOR MENSAL)</t>
  </si>
  <si>
    <t>VIGILANTE DIURNO - POSTO - 12 (doze) x 36 (trinta e seis) horas.</t>
  </si>
  <si>
    <t>Assistência Médica</t>
  </si>
  <si>
    <t>Outro (especificar)</t>
  </si>
  <si>
    <t>Outros (Especificar)</t>
  </si>
  <si>
    <t>Sapato</t>
  </si>
  <si>
    <t>Celular</t>
  </si>
  <si>
    <t>Valor mensal com rateio / 2</t>
  </si>
  <si>
    <t>UNIFORMES - COMPOSIÇÃO - VALOR ANUAL</t>
  </si>
  <si>
    <t>VIGILANTE NOTURNO - POSTO - 12 (doze) x 36 (trinta e seis) horas.</t>
  </si>
  <si>
    <t>Postos 12 x 36</t>
  </si>
  <si>
    <t>Posto Seg Sab</t>
  </si>
  <si>
    <t>Hora Noturna Adicional</t>
  </si>
  <si>
    <t>Hora Extra</t>
  </si>
  <si>
    <t>Reflexo DSR S/ HE</t>
  </si>
  <si>
    <t>Custo Efetivo do Vale Alimentação</t>
  </si>
  <si>
    <t>CUSTO EFETIVO DO VALE TRANSPORTE - 12x36</t>
  </si>
  <si>
    <t>CUSTO EFETIVO DO VALE TRANSPORTE - SEGUNDA À SÁBADO</t>
  </si>
  <si>
    <t>Empresa:</t>
  </si>
  <si>
    <t>CNPJ:</t>
  </si>
  <si>
    <t>Endereço:</t>
  </si>
  <si>
    <t>São Paulo, ____ de ___ de ____.</t>
  </si>
  <si>
    <t>Assinatura:</t>
  </si>
  <si>
    <t>SP012570/2021</t>
  </si>
  <si>
    <t>Férias - Funcionário Substituto</t>
  </si>
  <si>
    <t>Lote 01</t>
  </si>
  <si>
    <t>ITQ (ITAQUERA) Avenida Itaquera, 8266 - São Paulo/SP</t>
  </si>
  <si>
    <t>Segunda à Sexta das 10h30 ás 22h30</t>
  </si>
  <si>
    <t>PEN (PENHA) Rua Francisco Coimbra, 403 - São Paulo/SP</t>
  </si>
  <si>
    <t>TAT (TATUAPÉ) - Rua Cel. Luiz Americano, 130 - São Paulo/SP</t>
  </si>
  <si>
    <t>Segunda à Sexta Feira das 8h00 às 23h00 e Sábado das 8h00 às 18h00</t>
  </si>
  <si>
    <t>VPR (VILA PRUDENTE) Rua do Orfanato, 316 - São Paulo/SP</t>
  </si>
  <si>
    <t>BRA (SERRA DE BRAGANÇA) Rua Serra de Bragança, 990 - São Paulo/SP</t>
  </si>
  <si>
    <t>Posto Seg Sex</t>
  </si>
  <si>
    <t>VIGILANTE DIURNO - POSTO - 15 Horas Seg à Sexta e 10 horas Sábados</t>
  </si>
  <si>
    <t>VIGILANTE DIURNO - POSTO - 16 Horas Seg à Sexta e 11 horas Sábados</t>
  </si>
  <si>
    <t>Valor Total Mensal (Itaquera, Tatuapé, Vila Prudente e Serra de Bragança)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</si>
</sst>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#,##0.00;[Red]#,##0.00"/>
    <numFmt numFmtId="165" formatCode="_(* #,##0.00_);_(* \(#,##0.00\);_(* \-??_);_(@_)"/>
    <numFmt numFmtId="166" formatCode="0.000%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0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64"/>
      <name val="Calibri"/>
      <family val="2"/>
      <scheme val="minor"/>
    </font>
    <font>
      <sz val="12"/>
      <color rgb="FFFF0000"/>
      <name val="Times New Roman"/>
      <family val="1"/>
    </font>
    <font>
      <sz val="12"/>
      <name val="Times New Roman"/>
      <family val="1"/>
    </font>
    <font>
      <sz val="18"/>
      <color theme="0"/>
      <name val="Times New Roman"/>
      <family val="1"/>
    </font>
    <font>
      <b/>
      <sz val="8"/>
      <color theme="1"/>
      <name val="Verdana"/>
      <family val="2"/>
    </font>
    <font>
      <b/>
      <sz val="8"/>
      <color rgb="FF000000"/>
      <name val="Verdana"/>
      <family val="2"/>
    </font>
    <font>
      <sz val="8"/>
      <color theme="1"/>
      <name val="Verdana"/>
      <family val="2"/>
    </font>
    <font>
      <sz val="8"/>
      <color rgb="FF000000"/>
      <name val="Verdana"/>
      <family val="2"/>
    </font>
    <font>
      <sz val="12"/>
      <color theme="0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4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39997558519241921"/>
        <bgColor indexed="41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D966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55">
    <xf numFmtId="0" fontId="0" fillId="0" borderId="0"/>
    <xf numFmtId="9" fontId="1" fillId="0" borderId="0" applyFont="0" applyFill="0" applyBorder="0" applyAlignment="0" applyProtection="0"/>
    <xf numFmtId="165" fontId="4" fillId="0" borderId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23" applyNumberFormat="0" applyFill="0" applyAlignment="0" applyProtection="0"/>
    <xf numFmtId="0" fontId="7" fillId="0" borderId="24" applyNumberFormat="0" applyFill="0" applyAlignment="0" applyProtection="0"/>
    <xf numFmtId="0" fontId="8" fillId="0" borderId="25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26" applyNumberFormat="0" applyAlignment="0" applyProtection="0"/>
    <xf numFmtId="0" fontId="13" fillId="8" borderId="27" applyNumberFormat="0" applyAlignment="0" applyProtection="0"/>
    <xf numFmtId="0" fontId="14" fillId="8" borderId="26" applyNumberFormat="0" applyAlignment="0" applyProtection="0"/>
    <xf numFmtId="0" fontId="15" fillId="0" borderId="28" applyNumberFormat="0" applyFill="0" applyAlignment="0" applyProtection="0"/>
    <xf numFmtId="0" fontId="16" fillId="9" borderId="29" applyNumberFormat="0" applyAlignment="0" applyProtection="0"/>
    <xf numFmtId="0" fontId="17" fillId="0" borderId="0" applyNumberFormat="0" applyFill="0" applyBorder="0" applyAlignment="0" applyProtection="0"/>
    <xf numFmtId="0" fontId="1" fillId="10" borderId="30" applyNumberFormat="0" applyFont="0" applyAlignment="0" applyProtection="0"/>
    <xf numFmtId="0" fontId="18" fillId="0" borderId="0" applyNumberFormat="0" applyFill="0" applyBorder="0" applyAlignment="0" applyProtection="0"/>
    <xf numFmtId="0" fontId="19" fillId="0" borderId="31" applyNumberFormat="0" applyFill="0" applyAlignment="0" applyProtection="0"/>
    <xf numFmtId="0" fontId="20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0" fillId="34" borderId="0" applyNumberFormat="0" applyBorder="0" applyAlignment="0" applyProtection="0"/>
    <xf numFmtId="43" fontId="1" fillId="0" borderId="0" applyFont="0" applyFill="0" applyBorder="0" applyAlignment="0" applyProtection="0"/>
    <xf numFmtId="0" fontId="2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01">
    <xf numFmtId="0" fontId="0" fillId="0" borderId="0" xfId="0"/>
    <xf numFmtId="1" fontId="3" fillId="0" borderId="8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2" xfId="0" applyFont="1" applyBorder="1" applyAlignment="1">
      <alignment horizontal="center" vertical="center"/>
    </xf>
    <xf numFmtId="9" fontId="3" fillId="0" borderId="8" xfId="1" applyFont="1" applyBorder="1" applyAlignment="1">
      <alignment horizontal="center" vertical="center"/>
    </xf>
    <xf numFmtId="164" fontId="3" fillId="0" borderId="8" xfId="0" applyNumberFormat="1" applyFont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3" fontId="3" fillId="0" borderId="9" xfId="2" applyNumberFormat="1" applyFont="1" applyFill="1" applyBorder="1" applyAlignment="1" applyProtection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3" fontId="3" fillId="0" borderId="1" xfId="2" applyNumberFormat="1" applyFont="1" applyFill="1" applyBorder="1" applyAlignment="1" applyProtection="1">
      <alignment horizontal="center" vertical="center"/>
    </xf>
    <xf numFmtId="165" fontId="3" fillId="0" borderId="0" xfId="2" applyFont="1" applyFill="1" applyBorder="1" applyAlignment="1" applyProtection="1">
      <alignment horizontal="center" vertical="center"/>
    </xf>
    <xf numFmtId="4" fontId="3" fillId="0" borderId="8" xfId="2" applyNumberFormat="1" applyFont="1" applyFill="1" applyBorder="1" applyAlignment="1" applyProtection="1">
      <alignment horizontal="center" vertical="center"/>
    </xf>
    <xf numFmtId="0" fontId="2" fillId="0" borderId="0" xfId="0" applyFont="1" applyAlignment="1">
      <alignment vertical="center"/>
    </xf>
    <xf numFmtId="0" fontId="2" fillId="0" borderId="20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34" xfId="0" applyFont="1" applyBorder="1" applyAlignment="1">
      <alignment vertical="center" wrapText="1"/>
    </xf>
    <xf numFmtId="10" fontId="3" fillId="0" borderId="34" xfId="0" applyNumberFormat="1" applyFont="1" applyBorder="1" applyAlignment="1">
      <alignment horizontal="center" vertical="center" wrapText="1"/>
    </xf>
    <xf numFmtId="0" fontId="3" fillId="0" borderId="34" xfId="0" applyFont="1" applyBorder="1" applyAlignment="1">
      <alignment horizontal="justify" vertical="center" wrapText="1"/>
    </xf>
    <xf numFmtId="0" fontId="2" fillId="0" borderId="19" xfId="0" applyFont="1" applyBorder="1" applyAlignment="1">
      <alignment vertical="center" wrapText="1"/>
    </xf>
    <xf numFmtId="0" fontId="3" fillId="0" borderId="0" xfId="0" applyFont="1"/>
    <xf numFmtId="0" fontId="2" fillId="0" borderId="21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4" fontId="3" fillId="0" borderId="34" xfId="0" applyNumberFormat="1" applyFont="1" applyBorder="1" applyAlignment="1">
      <alignment horizontal="center" vertical="center" wrapText="1"/>
    </xf>
    <xf numFmtId="164" fontId="3" fillId="0" borderId="10" xfId="0" applyNumberFormat="1" applyFont="1" applyBorder="1" applyAlignment="1">
      <alignment horizontal="center" vertical="center"/>
    </xf>
    <xf numFmtId="4" fontId="3" fillId="0" borderId="3" xfId="0" applyNumberFormat="1" applyFont="1" applyBorder="1" applyAlignment="1">
      <alignment horizontal="center" vertical="center"/>
    </xf>
    <xf numFmtId="0" fontId="3" fillId="0" borderId="22" xfId="0" applyFont="1" applyBorder="1" applyAlignment="1">
      <alignment horizontal="justify" vertical="center" wrapText="1"/>
    </xf>
    <xf numFmtId="166" fontId="3" fillId="0" borderId="34" xfId="0" applyNumberFormat="1" applyFont="1" applyBorder="1" applyAlignment="1">
      <alignment horizontal="center" vertical="center" wrapText="1"/>
    </xf>
    <xf numFmtId="166" fontId="3" fillId="0" borderId="36" xfId="0" applyNumberFormat="1" applyFont="1" applyBorder="1" applyAlignment="1">
      <alignment horizontal="center" vertical="center" wrapText="1"/>
    </xf>
    <xf numFmtId="166" fontId="2" fillId="0" borderId="20" xfId="0" applyNumberFormat="1" applyFont="1" applyBorder="1" applyAlignment="1">
      <alignment horizontal="center"/>
    </xf>
    <xf numFmtId="166" fontId="2" fillId="0" borderId="34" xfId="0" applyNumberFormat="1" applyFont="1" applyBorder="1" applyAlignment="1">
      <alignment horizontal="center" vertical="center" wrapText="1"/>
    </xf>
    <xf numFmtId="10" fontId="3" fillId="0" borderId="20" xfId="0" applyNumberFormat="1" applyFont="1" applyBorder="1" applyAlignment="1">
      <alignment horizontal="center" vertical="center"/>
    </xf>
    <xf numFmtId="0" fontId="3" fillId="0" borderId="1" xfId="0" applyFont="1" applyBorder="1"/>
    <xf numFmtId="0" fontId="3" fillId="0" borderId="17" xfId="0" applyFont="1" applyBorder="1" applyAlignment="1">
      <alignment vertical="center" wrapText="1"/>
    </xf>
    <xf numFmtId="0" fontId="3" fillId="0" borderId="20" xfId="0" applyFont="1" applyBorder="1" applyAlignment="1">
      <alignment vertical="center" wrapText="1"/>
    </xf>
    <xf numFmtId="0" fontId="3" fillId="0" borderId="22" xfId="0" applyFont="1" applyBorder="1" applyAlignment="1">
      <alignment vertical="center" wrapText="1"/>
    </xf>
    <xf numFmtId="4" fontId="3" fillId="0" borderId="37" xfId="0" applyNumberFormat="1" applyFont="1" applyBorder="1" applyAlignment="1">
      <alignment horizontal="center" vertical="center" wrapText="1"/>
    </xf>
    <xf numFmtId="10" fontId="3" fillId="0" borderId="21" xfId="0" applyNumberFormat="1" applyFont="1" applyBorder="1" applyAlignment="1">
      <alignment horizontal="center" vertical="center" wrapText="1"/>
    </xf>
    <xf numFmtId="4" fontId="3" fillId="0" borderId="20" xfId="0" applyNumberFormat="1" applyFont="1" applyBorder="1" applyAlignment="1">
      <alignment horizontal="center" vertical="center" wrapText="1"/>
    </xf>
    <xf numFmtId="4" fontId="2" fillId="0" borderId="34" xfId="0" applyNumberFormat="1" applyFont="1" applyBorder="1" applyAlignment="1">
      <alignment horizontal="center" vertical="center" wrapText="1"/>
    </xf>
    <xf numFmtId="10" fontId="2" fillId="0" borderId="34" xfId="0" applyNumberFormat="1" applyFont="1" applyBorder="1" applyAlignment="1">
      <alignment horizontal="center" vertical="center" wrapText="1"/>
    </xf>
    <xf numFmtId="4" fontId="2" fillId="0" borderId="20" xfId="0" applyNumberFormat="1" applyFont="1" applyBorder="1" applyAlignment="1">
      <alignment horizontal="center" vertical="center" wrapText="1"/>
    </xf>
    <xf numFmtId="4" fontId="3" fillId="0" borderId="34" xfId="0" applyNumberFormat="1" applyFont="1" applyBorder="1" applyAlignment="1">
      <alignment vertical="center" wrapText="1"/>
    </xf>
    <xf numFmtId="0" fontId="3" fillId="37" borderId="34" xfId="0" applyFont="1" applyFill="1" applyBorder="1" applyAlignment="1">
      <alignment vertical="center" wrapText="1"/>
    </xf>
    <xf numFmtId="10" fontId="3" fillId="37" borderId="34" xfId="0" applyNumberFormat="1" applyFont="1" applyFill="1" applyBorder="1" applyAlignment="1">
      <alignment horizontal="center" vertical="center" wrapText="1"/>
    </xf>
    <xf numFmtId="4" fontId="3" fillId="37" borderId="34" xfId="0" applyNumberFormat="1" applyFont="1" applyFill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2" fontId="3" fillId="0" borderId="8" xfId="0" applyNumberFormat="1" applyFont="1" applyBorder="1" applyAlignment="1">
      <alignment horizontal="center" vertical="center"/>
    </xf>
    <xf numFmtId="4" fontId="2" fillId="0" borderId="36" xfId="0" applyNumberFormat="1" applyFont="1" applyBorder="1" applyAlignment="1">
      <alignment vertical="center" wrapText="1"/>
    </xf>
    <xf numFmtId="4" fontId="2" fillId="0" borderId="41" xfId="0" applyNumberFormat="1" applyFont="1" applyBorder="1"/>
    <xf numFmtId="4" fontId="2" fillId="0" borderId="45" xfId="0" applyNumberFormat="1" applyFont="1" applyBorder="1" applyAlignment="1">
      <alignment vertical="center" wrapText="1"/>
    </xf>
    <xf numFmtId="44" fontId="3" fillId="0" borderId="34" xfId="0" applyNumberFormat="1" applyFont="1" applyBorder="1" applyAlignment="1">
      <alignment horizontal="center" vertical="center" wrapText="1"/>
    </xf>
    <xf numFmtId="10" fontId="3" fillId="0" borderId="0" xfId="0" applyNumberFormat="1" applyFont="1"/>
    <xf numFmtId="0" fontId="2" fillId="0" borderId="19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25" fillId="39" borderId="34" xfId="0" applyFont="1" applyFill="1" applyBorder="1" applyAlignment="1">
      <alignment horizontal="center" vertical="center" wrapText="1"/>
    </xf>
    <xf numFmtId="0" fontId="27" fillId="0" borderId="34" xfId="0" applyFont="1" applyBorder="1" applyAlignment="1">
      <alignment horizontal="center" vertical="center" wrapText="1"/>
    </xf>
    <xf numFmtId="0" fontId="28" fillId="0" borderId="34" xfId="0" applyFont="1" applyBorder="1" applyAlignment="1">
      <alignment horizontal="center" vertical="center"/>
    </xf>
    <xf numFmtId="0" fontId="28" fillId="40" borderId="0" xfId="0" applyFont="1" applyFill="1" applyAlignment="1">
      <alignment vertical="center"/>
    </xf>
    <xf numFmtId="0" fontId="25" fillId="40" borderId="0" xfId="0" applyFont="1" applyFill="1" applyAlignment="1">
      <alignment horizontal="center" vertical="center" wrapText="1"/>
    </xf>
    <xf numFmtId="0" fontId="26" fillId="40" borderId="0" xfId="0" applyFont="1" applyFill="1" applyAlignment="1">
      <alignment horizontal="center" vertical="center"/>
    </xf>
    <xf numFmtId="44" fontId="28" fillId="0" borderId="34" xfId="53" applyFont="1" applyBorder="1" applyAlignment="1">
      <alignment horizontal="center" vertical="center"/>
    </xf>
    <xf numFmtId="44" fontId="27" fillId="40" borderId="34" xfId="53" applyFont="1" applyFill="1" applyBorder="1" applyAlignment="1">
      <alignment horizontal="center" vertical="center"/>
    </xf>
    <xf numFmtId="44" fontId="26" fillId="0" borderId="34" xfId="53" applyFont="1" applyBorder="1" applyAlignment="1">
      <alignment horizontal="center" vertical="center"/>
    </xf>
    <xf numFmtId="9" fontId="26" fillId="39" borderId="19" xfId="0" applyNumberFormat="1" applyFont="1" applyFill="1" applyBorder="1" applyAlignment="1">
      <alignment vertical="center"/>
    </xf>
    <xf numFmtId="44" fontId="26" fillId="0" borderId="34" xfId="0" applyNumberFormat="1" applyFont="1" applyBorder="1" applyAlignment="1">
      <alignment horizontal="center" vertical="center"/>
    </xf>
    <xf numFmtId="10" fontId="29" fillId="0" borderId="0" xfId="0" applyNumberFormat="1" applyFont="1"/>
    <xf numFmtId="44" fontId="23" fillId="0" borderId="35" xfId="53" applyFont="1" applyFill="1" applyBorder="1" applyAlignment="1">
      <alignment horizontal="center" vertical="center"/>
    </xf>
    <xf numFmtId="44" fontId="29" fillId="0" borderId="0" xfId="53" applyFont="1"/>
    <xf numFmtId="43" fontId="29" fillId="0" borderId="0" xfId="54" applyFont="1"/>
    <xf numFmtId="43" fontId="29" fillId="0" borderId="0" xfId="54" applyNumberFormat="1" applyFont="1"/>
    <xf numFmtId="0" fontId="29" fillId="0" borderId="0" xfId="0" applyFont="1"/>
    <xf numFmtId="44" fontId="29" fillId="0" borderId="0" xfId="0" applyNumberFormat="1" applyFont="1"/>
    <xf numFmtId="0" fontId="3" fillId="42" borderId="0" xfId="0" applyFont="1" applyFill="1" applyBorder="1" applyAlignment="1">
      <alignment horizontal="center" vertical="center"/>
    </xf>
    <xf numFmtId="2" fontId="3" fillId="42" borderId="0" xfId="0" applyNumberFormat="1" applyFont="1" applyFill="1" applyBorder="1" applyAlignment="1">
      <alignment horizontal="center" vertical="center"/>
    </xf>
    <xf numFmtId="0" fontId="3" fillId="42" borderId="53" xfId="0" applyFont="1" applyFill="1" applyBorder="1" applyAlignment="1">
      <alignment horizontal="center" vertical="center"/>
    </xf>
    <xf numFmtId="2" fontId="3" fillId="42" borderId="53" xfId="0" applyNumberFormat="1" applyFont="1" applyFill="1" applyBorder="1" applyAlignment="1">
      <alignment horizontal="center" vertical="center"/>
    </xf>
    <xf numFmtId="9" fontId="3" fillId="0" borderId="12" xfId="1" applyFont="1" applyBorder="1" applyAlignment="1">
      <alignment horizontal="center" vertical="center"/>
    </xf>
    <xf numFmtId="0" fontId="22" fillId="0" borderId="0" xfId="0" applyFont="1"/>
    <xf numFmtId="44" fontId="19" fillId="0" borderId="54" xfId="0" applyNumberFormat="1" applyFont="1" applyBorder="1"/>
    <xf numFmtId="0" fontId="0" fillId="0" borderId="0" xfId="0" applyFont="1"/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/>
    </xf>
    <xf numFmtId="164" fontId="3" fillId="0" borderId="3" xfId="0" applyNumberFormat="1" applyFont="1" applyBorder="1" applyAlignment="1">
      <alignment horizontal="center" vertical="center"/>
    </xf>
    <xf numFmtId="0" fontId="0" fillId="0" borderId="32" xfId="0" applyFont="1" applyBorder="1"/>
    <xf numFmtId="0" fontId="0" fillId="0" borderId="0" xfId="0" applyFont="1" applyBorder="1"/>
    <xf numFmtId="0" fontId="0" fillId="0" borderId="36" xfId="0" applyFont="1" applyBorder="1"/>
    <xf numFmtId="164" fontId="3" fillId="0" borderId="7" xfId="0" applyNumberFormat="1" applyFont="1" applyBorder="1" applyAlignment="1">
      <alignment horizontal="center" vertical="center"/>
    </xf>
    <xf numFmtId="0" fontId="0" fillId="0" borderId="34" xfId="0" applyFont="1" applyBorder="1"/>
    <xf numFmtId="164" fontId="0" fillId="0" borderId="0" xfId="0" applyNumberFormat="1" applyFont="1"/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/>
    </xf>
    <xf numFmtId="10" fontId="0" fillId="0" borderId="0" xfId="0" applyNumberFormat="1" applyFont="1"/>
    <xf numFmtId="164" fontId="3" fillId="0" borderId="13" xfId="0" applyNumberFormat="1" applyFont="1" applyBorder="1" applyAlignment="1">
      <alignment horizontal="center" vertical="center"/>
    </xf>
    <xf numFmtId="0" fontId="3" fillId="42" borderId="53" xfId="0" applyFont="1" applyFill="1" applyBorder="1" applyAlignment="1">
      <alignment horizontal="center" vertical="center" wrapText="1"/>
    </xf>
    <xf numFmtId="164" fontId="3" fillId="42" borderId="53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44" fontId="1" fillId="0" borderId="1" xfId="53" applyFont="1" applyBorder="1" applyAlignment="1">
      <alignment horizontal="center"/>
    </xf>
    <xf numFmtId="0" fontId="23" fillId="3" borderId="20" xfId="0" applyFont="1" applyFill="1" applyBorder="1" applyAlignment="1">
      <alignment horizontal="center" vertical="center"/>
    </xf>
    <xf numFmtId="165" fontId="23" fillId="3" borderId="20" xfId="2" applyFont="1" applyFill="1" applyBorder="1" applyAlignment="1" applyProtection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4" fontId="23" fillId="3" borderId="21" xfId="0" applyNumberFormat="1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center" vertical="center"/>
    </xf>
    <xf numFmtId="0" fontId="23" fillId="3" borderId="11" xfId="0" applyFont="1" applyFill="1" applyBorder="1" applyAlignment="1">
      <alignment horizontal="center" vertical="center"/>
    </xf>
    <xf numFmtId="0" fontId="23" fillId="3" borderId="12" xfId="0" applyFont="1" applyFill="1" applyBorder="1" applyAlignment="1">
      <alignment horizontal="center" vertical="center"/>
    </xf>
    <xf numFmtId="0" fontId="23" fillId="3" borderId="13" xfId="0" applyFont="1" applyFill="1" applyBorder="1" applyAlignment="1">
      <alignment horizontal="center" vertical="center"/>
    </xf>
    <xf numFmtId="4" fontId="23" fillId="0" borderId="3" xfId="2" applyNumberFormat="1" applyFont="1" applyFill="1" applyBorder="1" applyAlignment="1" applyProtection="1">
      <alignment horizontal="center" vertical="center"/>
    </xf>
    <xf numFmtId="164" fontId="3" fillId="0" borderId="20" xfId="0" applyNumberFormat="1" applyFont="1" applyBorder="1" applyAlignment="1">
      <alignment horizontal="center" vertical="center"/>
    </xf>
    <xf numFmtId="0" fontId="3" fillId="42" borderId="0" xfId="0" applyFont="1" applyFill="1" applyBorder="1" applyAlignment="1">
      <alignment horizontal="center" vertical="center" wrapText="1"/>
    </xf>
    <xf numFmtId="164" fontId="3" fillId="42" borderId="0" xfId="0" applyNumberFormat="1" applyFont="1" applyFill="1" applyBorder="1" applyAlignment="1">
      <alignment horizontal="center" vertical="center"/>
    </xf>
    <xf numFmtId="10" fontId="3" fillId="41" borderId="34" xfId="0" applyNumberFormat="1" applyFont="1" applyFill="1" applyBorder="1" applyAlignment="1" applyProtection="1">
      <alignment horizontal="center" vertical="center" wrapText="1"/>
      <protection locked="0"/>
    </xf>
    <xf numFmtId="4" fontId="3" fillId="41" borderId="34" xfId="0" applyNumberFormat="1" applyFont="1" applyFill="1" applyBorder="1" applyAlignment="1" applyProtection="1">
      <alignment horizontal="center" vertical="center" wrapText="1"/>
      <protection locked="0"/>
    </xf>
    <xf numFmtId="0" fontId="3" fillId="41" borderId="20" xfId="0" applyFont="1" applyFill="1" applyBorder="1" applyAlignment="1" applyProtection="1">
      <alignment vertical="center" wrapText="1"/>
      <protection locked="0"/>
    </xf>
    <xf numFmtId="166" fontId="3" fillId="41" borderId="34" xfId="0" applyNumberFormat="1" applyFont="1" applyFill="1" applyBorder="1" applyAlignment="1" applyProtection="1">
      <alignment horizontal="center" vertical="center" wrapText="1"/>
      <protection locked="0"/>
    </xf>
    <xf numFmtId="0" fontId="3" fillId="41" borderId="34" xfId="0" applyFont="1" applyFill="1" applyBorder="1" applyAlignment="1" applyProtection="1">
      <alignment vertical="center" wrapText="1"/>
      <protection locked="0"/>
    </xf>
    <xf numFmtId="10" fontId="3" fillId="41" borderId="21" xfId="0" applyNumberFormat="1" applyFont="1" applyFill="1" applyBorder="1" applyAlignment="1" applyProtection="1">
      <alignment horizontal="center" vertical="center" wrapText="1"/>
      <protection locked="0"/>
    </xf>
    <xf numFmtId="164" fontId="3" fillId="41" borderId="8" xfId="0" applyNumberFormat="1" applyFont="1" applyFill="1" applyBorder="1" applyAlignment="1" applyProtection="1">
      <alignment horizontal="center" vertical="center"/>
      <protection locked="0"/>
    </xf>
    <xf numFmtId="44" fontId="1" fillId="41" borderId="1" xfId="53" applyFont="1" applyFill="1" applyBorder="1" applyAlignment="1" applyProtection="1">
      <alignment horizontal="center"/>
      <protection locked="0"/>
    </xf>
    <xf numFmtId="44" fontId="3" fillId="41" borderId="9" xfId="53" applyFont="1" applyFill="1" applyBorder="1" applyAlignment="1" applyProtection="1">
      <alignment horizontal="center" vertical="center"/>
      <protection locked="0"/>
    </xf>
    <xf numFmtId="0" fontId="25" fillId="39" borderId="19" xfId="0" applyFont="1" applyFill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6" fillId="0" borderId="0" xfId="0" applyFont="1" applyBorder="1" applyAlignment="1">
      <alignment horizontal="center" vertical="center"/>
    </xf>
    <xf numFmtId="0" fontId="26" fillId="0" borderId="0" xfId="0" applyFont="1" applyBorder="1" applyAlignment="1">
      <alignment vertical="center"/>
    </xf>
    <xf numFmtId="44" fontId="26" fillId="0" borderId="0" xfId="0" applyNumberFormat="1" applyFont="1" applyBorder="1" applyAlignment="1">
      <alignment horizontal="center" vertical="center"/>
    </xf>
    <xf numFmtId="0" fontId="26" fillId="0" borderId="20" xfId="0" applyFont="1" applyBorder="1" applyAlignment="1">
      <alignment horizontal="center" vertical="center" wrapText="1"/>
    </xf>
    <xf numFmtId="0" fontId="26" fillId="0" borderId="48" xfId="0" applyFont="1" applyBorder="1" applyAlignment="1">
      <alignment horizontal="center" vertical="center" wrapText="1"/>
    </xf>
    <xf numFmtId="0" fontId="25" fillId="39" borderId="17" xfId="0" applyFont="1" applyFill="1" applyBorder="1" applyAlignment="1">
      <alignment horizontal="center" vertical="center" wrapText="1"/>
    </xf>
    <xf numFmtId="0" fontId="25" fillId="39" borderId="18" xfId="0" applyFont="1" applyFill="1" applyBorder="1" applyAlignment="1">
      <alignment horizontal="center" vertical="center" wrapText="1"/>
    </xf>
    <xf numFmtId="0" fontId="25" fillId="39" borderId="19" xfId="0" applyFont="1" applyFill="1" applyBorder="1" applyAlignment="1">
      <alignment horizontal="center" vertical="center" wrapText="1"/>
    </xf>
    <xf numFmtId="0" fontId="26" fillId="0" borderId="17" xfId="0" applyFont="1" applyBorder="1" applyAlignment="1">
      <alignment vertical="center"/>
    </xf>
    <xf numFmtId="0" fontId="26" fillId="0" borderId="18" xfId="0" applyFont="1" applyBorder="1" applyAlignment="1">
      <alignment vertical="center"/>
    </xf>
    <xf numFmtId="0" fontId="26" fillId="0" borderId="19" xfId="0" applyFont="1" applyBorder="1" applyAlignment="1">
      <alignment vertical="center"/>
    </xf>
    <xf numFmtId="0" fontId="26" fillId="0" borderId="48" xfId="0" applyFont="1" applyBorder="1" applyAlignment="1">
      <alignment horizontal="center" vertical="center"/>
    </xf>
    <xf numFmtId="0" fontId="26" fillId="0" borderId="38" xfId="0" applyFont="1" applyBorder="1" applyAlignment="1">
      <alignment horizontal="center" vertical="center"/>
    </xf>
    <xf numFmtId="0" fontId="26" fillId="0" borderId="21" xfId="0" applyFont="1" applyBorder="1" applyAlignment="1">
      <alignment horizontal="center" vertical="center"/>
    </xf>
    <xf numFmtId="0" fontId="26" fillId="0" borderId="48" xfId="0" applyFont="1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26" fillId="39" borderId="17" xfId="0" applyFont="1" applyFill="1" applyBorder="1" applyAlignment="1">
      <alignment vertical="center"/>
    </xf>
    <xf numFmtId="0" fontId="0" fillId="0" borderId="18" xfId="0" applyBorder="1" applyAlignment="1">
      <alignment vertical="center"/>
    </xf>
    <xf numFmtId="0" fontId="25" fillId="38" borderId="17" xfId="0" applyFont="1" applyFill="1" applyBorder="1" applyAlignment="1">
      <alignment horizontal="center" vertical="center"/>
    </xf>
    <xf numFmtId="0" fontId="25" fillId="38" borderId="18" xfId="0" applyFont="1" applyFill="1" applyBorder="1" applyAlignment="1">
      <alignment horizontal="center" vertical="center"/>
    </xf>
    <xf numFmtId="0" fontId="25" fillId="38" borderId="47" xfId="0" applyFont="1" applyFill="1" applyBorder="1" applyAlignment="1">
      <alignment horizontal="center" vertical="center"/>
    </xf>
    <xf numFmtId="0" fontId="19" fillId="0" borderId="55" xfId="0" applyFont="1" applyBorder="1" applyAlignment="1"/>
    <xf numFmtId="0" fontId="19" fillId="0" borderId="56" xfId="0" applyFont="1" applyBorder="1" applyAlignment="1"/>
    <xf numFmtId="0" fontId="19" fillId="0" borderId="57" xfId="0" applyFont="1" applyBorder="1" applyAlignment="1"/>
    <xf numFmtId="0" fontId="0" fillId="0" borderId="1" xfId="0" applyBorder="1" applyAlignment="1"/>
    <xf numFmtId="0" fontId="0" fillId="41" borderId="1" xfId="0" applyFill="1" applyBorder="1" applyAlignment="1" applyProtection="1">
      <alignment wrapText="1"/>
      <protection locked="0"/>
    </xf>
    <xf numFmtId="0" fontId="2" fillId="0" borderId="43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2" fillId="0" borderId="17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35" borderId="0" xfId="0" applyFont="1" applyFill="1" applyBorder="1" applyAlignment="1">
      <alignment horizontal="center" vertical="center"/>
    </xf>
    <xf numFmtId="0" fontId="2" fillId="37" borderId="17" xfId="0" applyFont="1" applyFill="1" applyBorder="1" applyAlignment="1">
      <alignment horizontal="center" vertical="center" wrapText="1"/>
    </xf>
    <xf numFmtId="0" fontId="2" fillId="37" borderId="19" xfId="0" applyFont="1" applyFill="1" applyBorder="1" applyAlignment="1">
      <alignment horizontal="center" vertical="center" wrapText="1"/>
    </xf>
    <xf numFmtId="0" fontId="2" fillId="35" borderId="0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24" fillId="36" borderId="0" xfId="0" applyFont="1" applyFill="1" applyAlignment="1">
      <alignment horizontal="center"/>
    </xf>
    <xf numFmtId="0" fontId="2" fillId="0" borderId="33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3" fillId="0" borderId="42" xfId="0" applyFont="1" applyBorder="1" applyAlignment="1">
      <alignment horizontal="center"/>
    </xf>
    <xf numFmtId="0" fontId="3" fillId="0" borderId="39" xfId="0" applyFont="1" applyBorder="1" applyAlignment="1">
      <alignment horizontal="center"/>
    </xf>
    <xf numFmtId="44" fontId="1" fillId="0" borderId="42" xfId="53" applyFont="1" applyBorder="1" applyAlignment="1">
      <alignment horizontal="center" vertical="center"/>
    </xf>
    <xf numFmtId="44" fontId="1" fillId="0" borderId="46" xfId="53" applyFont="1" applyBorder="1" applyAlignment="1">
      <alignment horizontal="center" vertical="center"/>
    </xf>
    <xf numFmtId="44" fontId="1" fillId="0" borderId="39" xfId="53" applyFont="1" applyBorder="1" applyAlignment="1">
      <alignment horizontal="center" vertical="center"/>
    </xf>
    <xf numFmtId="0" fontId="23" fillId="3" borderId="33" xfId="0" applyFont="1" applyFill="1" applyBorder="1" applyAlignment="1">
      <alignment horizontal="center" vertical="center"/>
    </xf>
    <xf numFmtId="0" fontId="23" fillId="3" borderId="22" xfId="0" applyFont="1" applyFill="1" applyBorder="1" applyAlignment="1">
      <alignment horizontal="center" vertical="center"/>
    </xf>
    <xf numFmtId="0" fontId="23" fillId="3" borderId="34" xfId="0" applyFont="1" applyFill="1" applyBorder="1" applyAlignment="1">
      <alignment horizontal="center" vertical="center"/>
    </xf>
    <xf numFmtId="0" fontId="23" fillId="3" borderId="17" xfId="0" applyFont="1" applyFill="1" applyBorder="1" applyAlignment="1">
      <alignment horizontal="center" vertical="center"/>
    </xf>
    <xf numFmtId="0" fontId="23" fillId="3" borderId="18" xfId="0" applyFont="1" applyFill="1" applyBorder="1" applyAlignment="1">
      <alignment horizontal="center" vertical="center"/>
    </xf>
    <xf numFmtId="0" fontId="23" fillId="3" borderId="19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0" borderId="49" xfId="0" applyFont="1" applyBorder="1" applyAlignment="1">
      <alignment horizontal="center" vertical="center"/>
    </xf>
    <xf numFmtId="0" fontId="3" fillId="2" borderId="50" xfId="0" applyFont="1" applyFill="1" applyBorder="1" applyAlignment="1">
      <alignment horizontal="center" vertical="center"/>
    </xf>
    <xf numFmtId="0" fontId="3" fillId="2" borderId="51" xfId="0" applyFont="1" applyFill="1" applyBorder="1" applyAlignment="1">
      <alignment horizontal="center" vertical="center"/>
    </xf>
    <xf numFmtId="0" fontId="3" fillId="2" borderId="5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0" fillId="0" borderId="20" xfId="0" applyFont="1" applyBorder="1" applyAlignment="1">
      <alignment horizontal="center" vertical="center"/>
    </xf>
    <xf numFmtId="0" fontId="0" fillId="41" borderId="0" xfId="0" applyFill="1" applyAlignment="1" applyProtection="1">
      <protection locked="0"/>
    </xf>
    <xf numFmtId="10" fontId="3" fillId="42" borderId="34" xfId="0" applyNumberFormat="1" applyFont="1" applyFill="1" applyBorder="1" applyAlignment="1" applyProtection="1">
      <alignment horizontal="center" vertical="center" wrapText="1"/>
      <protection locked="0"/>
    </xf>
  </cellXfs>
  <cellStyles count="55">
    <cellStyle name="20% - Ênfase1" xfId="23" builtinId="30" customBuiltin="1"/>
    <cellStyle name="20% - Ênfase2" xfId="27" builtinId="34" customBuiltin="1"/>
    <cellStyle name="20% - Ênfase3" xfId="31" builtinId="38" customBuiltin="1"/>
    <cellStyle name="20% - Ênfase4" xfId="35" builtinId="42" customBuiltin="1"/>
    <cellStyle name="20% - Ênfase5" xfId="39" builtinId="46" customBuiltin="1"/>
    <cellStyle name="20% - Ênfase6" xfId="43" builtinId="50" customBuiltin="1"/>
    <cellStyle name="40% - Ênfase1" xfId="24" builtinId="31" customBuiltin="1"/>
    <cellStyle name="40% - Ênfase2" xfId="28" builtinId="35" customBuiltin="1"/>
    <cellStyle name="40% - Ênfase3" xfId="32" builtinId="39" customBuiltin="1"/>
    <cellStyle name="40% - Ênfase4" xfId="36" builtinId="43" customBuiltin="1"/>
    <cellStyle name="40% - Ênfase5" xfId="40" builtinId="47" customBuiltin="1"/>
    <cellStyle name="40% - Ênfase6" xfId="44" builtinId="51" customBuiltin="1"/>
    <cellStyle name="60% - Ênfase1" xfId="25" builtinId="32" customBuiltin="1"/>
    <cellStyle name="60% - Ênfase2" xfId="29" builtinId="36" customBuiltin="1"/>
    <cellStyle name="60% - Ênfase3" xfId="33" builtinId="40" customBuiltin="1"/>
    <cellStyle name="60% - Ênfase4" xfId="37" builtinId="44" customBuiltin="1"/>
    <cellStyle name="60% - Ênfase5" xfId="41" builtinId="48" customBuiltin="1"/>
    <cellStyle name="60% - Ênfase6" xfId="45" builtinId="52" customBuiltin="1"/>
    <cellStyle name="Bom" xfId="10" builtinId="26" customBuiltin="1"/>
    <cellStyle name="Cálculo" xfId="15" builtinId="22" customBuiltin="1"/>
    <cellStyle name="Célula de Verificação" xfId="17" builtinId="23" customBuiltin="1"/>
    <cellStyle name="Célula Vinculada" xfId="16" builtinId="24" customBuiltin="1"/>
    <cellStyle name="Ênfase1" xfId="22" builtinId="29" customBuiltin="1"/>
    <cellStyle name="Ênfase2" xfId="26" builtinId="33" customBuiltin="1"/>
    <cellStyle name="Ênfase3" xfId="30" builtinId="37" customBuiltin="1"/>
    <cellStyle name="Ênfase4" xfId="34" builtinId="41" customBuiltin="1"/>
    <cellStyle name="Ênfase5" xfId="38" builtinId="45" customBuiltin="1"/>
    <cellStyle name="Ênfase6" xfId="42" builtinId="49" customBuiltin="1"/>
    <cellStyle name="Entrada" xfId="13" builtinId="20" customBuiltin="1"/>
    <cellStyle name="Incorreto" xfId="11" builtinId="27" customBuiltin="1"/>
    <cellStyle name="Moeda" xfId="53" builtinId="4"/>
    <cellStyle name="Neutra" xfId="12" builtinId="28" customBuiltin="1"/>
    <cellStyle name="Normal" xfId="0" builtinId="0"/>
    <cellStyle name="Normal 2" xfId="47"/>
    <cellStyle name="Normal 3" xfId="52"/>
    <cellStyle name="Nota" xfId="19" builtinId="10" customBuiltin="1"/>
    <cellStyle name="Porcentagem" xfId="1" builtinId="5"/>
    <cellStyle name="Saída" xfId="14" builtinId="21" customBuiltin="1"/>
    <cellStyle name="Texto de Aviso" xfId="18" builtinId="11" customBuiltin="1"/>
    <cellStyle name="Texto Explicativo" xfId="20" builtinId="53" customBuiltin="1"/>
    <cellStyle name="Título" xfId="5" builtinId="15" customBuiltin="1"/>
    <cellStyle name="Título 1" xfId="6" builtinId="16" customBuiltin="1"/>
    <cellStyle name="Título 2" xfId="7" builtinId="17" customBuiltin="1"/>
    <cellStyle name="Título 3" xfId="8" builtinId="18" customBuiltin="1"/>
    <cellStyle name="Título 4" xfId="9" builtinId="19" customBuiltin="1"/>
    <cellStyle name="Total" xfId="21" builtinId="25" customBuiltin="1"/>
    <cellStyle name="Vírgula" xfId="54" builtinId="3"/>
    <cellStyle name="Vírgula 2" xfId="2"/>
    <cellStyle name="Vírgula 3" xfId="4"/>
    <cellStyle name="Vírgula 3 2" xfId="50"/>
    <cellStyle name="Vírgula 4" xfId="3"/>
    <cellStyle name="Vírgula 4 2" xfId="49"/>
    <cellStyle name="Vírgula 5" xfId="46"/>
    <cellStyle name="Vírgula 5 2" xfId="51"/>
    <cellStyle name="Vírgula 6" xfId="4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3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49"/>
  <sheetViews>
    <sheetView tabSelected="1" topLeftCell="A25" workbookViewId="0">
      <selection activeCell="C49" sqref="C49"/>
    </sheetView>
  </sheetViews>
  <sheetFormatPr defaultRowHeight="14.4" x14ac:dyDescent="0.3"/>
  <cols>
    <col min="2" max="2" width="7.33203125" bestFit="1" customWidth="1"/>
    <col min="3" max="3" width="28.5546875" bestFit="1" customWidth="1"/>
    <col min="4" max="4" width="17.44140625" bestFit="1" customWidth="1"/>
    <col min="5" max="5" width="8.109375" bestFit="1" customWidth="1"/>
    <col min="6" max="6" width="14.44140625" customWidth="1"/>
    <col min="7" max="7" width="18.88671875" customWidth="1"/>
  </cols>
  <sheetData>
    <row r="2" spans="2:8" ht="28.5" customHeight="1" x14ac:dyDescent="0.3">
      <c r="B2" s="153" t="s">
        <v>160</v>
      </c>
      <c r="C2" s="153"/>
      <c r="D2" s="154"/>
      <c r="E2" s="154"/>
      <c r="F2" s="154"/>
      <c r="G2" s="154"/>
    </row>
    <row r="3" spans="2:8" ht="28.5" customHeight="1" x14ac:dyDescent="0.3">
      <c r="B3" s="153" t="s">
        <v>161</v>
      </c>
      <c r="C3" s="153"/>
      <c r="D3" s="154"/>
      <c r="E3" s="154"/>
      <c r="F3" s="154"/>
      <c r="G3" s="154"/>
    </row>
    <row r="4" spans="2:8" ht="28.5" customHeight="1" x14ac:dyDescent="0.3">
      <c r="B4" s="153" t="s">
        <v>162</v>
      </c>
      <c r="C4" s="153"/>
      <c r="D4" s="154"/>
      <c r="E4" s="154"/>
      <c r="F4" s="154"/>
      <c r="G4" s="154"/>
    </row>
    <row r="5" spans="2:8" ht="15" thickBot="1" x14ac:dyDescent="0.35"/>
    <row r="6" spans="2:8" ht="15" thickBot="1" x14ac:dyDescent="0.35">
      <c r="B6" s="147" t="s">
        <v>133</v>
      </c>
      <c r="C6" s="148"/>
      <c r="D6" s="148"/>
      <c r="E6" s="148"/>
      <c r="F6" s="148"/>
      <c r="G6" s="149"/>
      <c r="H6" s="56"/>
    </row>
    <row r="7" spans="2:8" ht="15" thickBot="1" x14ac:dyDescent="0.35">
      <c r="B7" s="147" t="s">
        <v>167</v>
      </c>
      <c r="C7" s="148"/>
      <c r="D7" s="148"/>
      <c r="E7" s="148"/>
      <c r="F7" s="148"/>
      <c r="G7" s="149"/>
      <c r="H7" s="56"/>
    </row>
    <row r="8" spans="2:8" ht="21" thickBot="1" x14ac:dyDescent="0.35">
      <c r="B8" s="134" t="s">
        <v>134</v>
      </c>
      <c r="C8" s="136"/>
      <c r="D8" s="57" t="s">
        <v>135</v>
      </c>
      <c r="E8" s="57" t="s">
        <v>136</v>
      </c>
      <c r="F8" s="57" t="s">
        <v>137</v>
      </c>
      <c r="G8" s="57" t="s">
        <v>138</v>
      </c>
      <c r="H8" s="56"/>
    </row>
    <row r="9" spans="2:8" ht="21" thickBot="1" x14ac:dyDescent="0.35">
      <c r="B9" s="140"/>
      <c r="C9" s="143" t="s">
        <v>168</v>
      </c>
      <c r="D9" s="58" t="s">
        <v>139</v>
      </c>
      <c r="E9" s="59">
        <v>1</v>
      </c>
      <c r="F9" s="63">
        <f>'Posto 12x36 diurno'!C137+'Posto 12x36 noturno'!C139</f>
        <v>28253.140761658171</v>
      </c>
      <c r="G9" s="64">
        <f>E9*F9</f>
        <v>28253.140761658171</v>
      </c>
      <c r="H9" s="56"/>
    </row>
    <row r="10" spans="2:8" ht="21" thickBot="1" x14ac:dyDescent="0.35">
      <c r="B10" s="141"/>
      <c r="C10" s="144"/>
      <c r="D10" s="58" t="s">
        <v>169</v>
      </c>
      <c r="E10" s="59">
        <v>1</v>
      </c>
      <c r="F10" s="63">
        <f>'ITQ Seg Sex - 12 H'!C137</f>
        <v>13583.202730691806</v>
      </c>
      <c r="G10" s="64">
        <f>E10*F10</f>
        <v>13583.202730691806</v>
      </c>
      <c r="H10" s="56"/>
    </row>
    <row r="11" spans="2:8" ht="15" thickBot="1" x14ac:dyDescent="0.35">
      <c r="B11" s="141"/>
      <c r="C11" s="134" t="s">
        <v>140</v>
      </c>
      <c r="D11" s="135"/>
      <c r="E11" s="135"/>
      <c r="F11" s="136"/>
      <c r="G11" s="65">
        <f>SUM(G9:G10)</f>
        <v>41836.343492349974</v>
      </c>
      <c r="H11" s="56"/>
    </row>
    <row r="12" spans="2:8" ht="15" thickBot="1" x14ac:dyDescent="0.35">
      <c r="B12" s="141"/>
      <c r="C12" s="145" t="s">
        <v>142</v>
      </c>
      <c r="D12" s="146"/>
      <c r="E12" s="146"/>
      <c r="F12" s="66">
        <v>0.1</v>
      </c>
      <c r="G12" s="67">
        <f>F12*G11</f>
        <v>4183.6343492349979</v>
      </c>
      <c r="H12" s="56"/>
    </row>
    <row r="13" spans="2:8" ht="15" thickBot="1" x14ac:dyDescent="0.35">
      <c r="B13" s="142"/>
      <c r="C13" s="137" t="s">
        <v>141</v>
      </c>
      <c r="D13" s="138"/>
      <c r="E13" s="138"/>
      <c r="F13" s="139"/>
      <c r="G13" s="67">
        <f>G12+G11</f>
        <v>46019.977841584972</v>
      </c>
      <c r="H13" s="56"/>
    </row>
    <row r="14" spans="2:8" ht="15" thickBot="1" x14ac:dyDescent="0.35">
      <c r="B14" s="60"/>
      <c r="C14" s="61"/>
      <c r="D14" s="61"/>
      <c r="E14" s="61"/>
      <c r="F14" s="61"/>
      <c r="G14" s="62"/>
      <c r="H14" s="56"/>
    </row>
    <row r="15" spans="2:8" ht="21" thickBot="1" x14ac:dyDescent="0.35">
      <c r="B15" s="134" t="s">
        <v>134</v>
      </c>
      <c r="C15" s="136"/>
      <c r="D15" s="126" t="s">
        <v>135</v>
      </c>
      <c r="E15" s="126" t="s">
        <v>136</v>
      </c>
      <c r="F15" s="126" t="s">
        <v>137</v>
      </c>
      <c r="G15" s="126" t="s">
        <v>138</v>
      </c>
      <c r="H15" s="56"/>
    </row>
    <row r="16" spans="2:8" ht="21" thickBot="1" x14ac:dyDescent="0.35">
      <c r="B16" s="140"/>
      <c r="C16" s="143" t="s">
        <v>170</v>
      </c>
      <c r="D16" s="58" t="s">
        <v>139</v>
      </c>
      <c r="E16" s="59">
        <v>1</v>
      </c>
      <c r="F16" s="63">
        <f>'Posto 12x36 diurno'!C137+'Posto 12x36 noturno'!C139</f>
        <v>28253.140761658171</v>
      </c>
      <c r="G16" s="64">
        <f>E16*F16</f>
        <v>28253.140761658171</v>
      </c>
      <c r="H16" s="56"/>
    </row>
    <row r="17" spans="2:8" ht="41.4" thickBot="1" x14ac:dyDescent="0.35">
      <c r="B17" s="141"/>
      <c r="C17" s="144"/>
      <c r="D17" s="58" t="s">
        <v>172</v>
      </c>
      <c r="E17" s="59">
        <v>1</v>
      </c>
      <c r="F17" s="63">
        <f>'PEN Seg Sáb'!C139</f>
        <v>14529.962483971514</v>
      </c>
      <c r="G17" s="64">
        <f>E17*F17</f>
        <v>14529.962483971514</v>
      </c>
      <c r="H17" s="56"/>
    </row>
    <row r="18" spans="2:8" ht="15" thickBot="1" x14ac:dyDescent="0.35">
      <c r="B18" s="141"/>
      <c r="C18" s="134" t="s">
        <v>140</v>
      </c>
      <c r="D18" s="135"/>
      <c r="E18" s="135"/>
      <c r="F18" s="136"/>
      <c r="G18" s="65">
        <f>SUM(G16:G17)</f>
        <v>42783.103245629682</v>
      </c>
      <c r="H18" s="56"/>
    </row>
    <row r="19" spans="2:8" ht="15" thickBot="1" x14ac:dyDescent="0.35">
      <c r="B19" s="141"/>
      <c r="C19" s="145" t="s">
        <v>142</v>
      </c>
      <c r="D19" s="146"/>
      <c r="E19" s="146"/>
      <c r="F19" s="66">
        <v>0.1</v>
      </c>
      <c r="G19" s="67">
        <f>F19*G18</f>
        <v>4278.3103245629682</v>
      </c>
      <c r="H19" s="56"/>
    </row>
    <row r="20" spans="2:8" ht="15" thickBot="1" x14ac:dyDescent="0.35">
      <c r="B20" s="142"/>
      <c r="C20" s="137" t="s">
        <v>141</v>
      </c>
      <c r="D20" s="138"/>
      <c r="E20" s="138"/>
      <c r="F20" s="139"/>
      <c r="G20" s="67">
        <f>G19+G18</f>
        <v>47061.41357019265</v>
      </c>
      <c r="H20" s="56"/>
    </row>
    <row r="21" spans="2:8" ht="15" thickBot="1" x14ac:dyDescent="0.35">
      <c r="B21" s="129"/>
      <c r="C21" s="130"/>
      <c r="D21" s="130"/>
      <c r="E21" s="130"/>
      <c r="F21" s="130"/>
      <c r="G21" s="131"/>
      <c r="H21" s="56"/>
    </row>
    <row r="22" spans="2:8" ht="21" thickBot="1" x14ac:dyDescent="0.35">
      <c r="B22" s="134" t="s">
        <v>134</v>
      </c>
      <c r="C22" s="136"/>
      <c r="D22" s="126" t="s">
        <v>135</v>
      </c>
      <c r="E22" s="126" t="s">
        <v>136</v>
      </c>
      <c r="F22" s="126" t="s">
        <v>137</v>
      </c>
      <c r="G22" s="126" t="s">
        <v>138</v>
      </c>
      <c r="H22" s="56"/>
    </row>
    <row r="23" spans="2:8" ht="21" thickBot="1" x14ac:dyDescent="0.35">
      <c r="B23" s="140"/>
      <c r="C23" s="133" t="s">
        <v>171</v>
      </c>
      <c r="D23" s="58" t="s">
        <v>139</v>
      </c>
      <c r="E23" s="59">
        <v>1</v>
      </c>
      <c r="F23" s="63">
        <f>'Posto 12x36 diurno'!C137+'Posto 12x36 noturno'!C139</f>
        <v>28253.140761658171</v>
      </c>
      <c r="G23" s="64">
        <f>E23*F23</f>
        <v>28253.140761658171</v>
      </c>
      <c r="H23" s="56"/>
    </row>
    <row r="24" spans="2:8" ht="15" thickBot="1" x14ac:dyDescent="0.35">
      <c r="B24" s="141"/>
      <c r="C24" s="134" t="s">
        <v>140</v>
      </c>
      <c r="D24" s="135"/>
      <c r="E24" s="135"/>
      <c r="F24" s="136"/>
      <c r="G24" s="65">
        <f>SUM(G23:G23)</f>
        <v>28253.140761658171</v>
      </c>
      <c r="H24" s="56"/>
    </row>
    <row r="25" spans="2:8" ht="15" thickBot="1" x14ac:dyDescent="0.35">
      <c r="B25" s="141"/>
      <c r="C25" s="145" t="s">
        <v>142</v>
      </c>
      <c r="D25" s="146"/>
      <c r="E25" s="146"/>
      <c r="F25" s="66">
        <v>0.1</v>
      </c>
      <c r="G25" s="67">
        <f>F25*G24</f>
        <v>2825.3140761658174</v>
      </c>
      <c r="H25" s="56"/>
    </row>
    <row r="26" spans="2:8" ht="15" thickBot="1" x14ac:dyDescent="0.35">
      <c r="B26" s="142"/>
      <c r="C26" s="137" t="s">
        <v>141</v>
      </c>
      <c r="D26" s="138"/>
      <c r="E26" s="138"/>
      <c r="F26" s="139"/>
      <c r="G26" s="67">
        <f>G25+G24</f>
        <v>31078.454837823989</v>
      </c>
      <c r="H26" s="56"/>
    </row>
    <row r="27" spans="2:8" x14ac:dyDescent="0.3">
      <c r="B27" s="129"/>
      <c r="C27" s="130"/>
      <c r="D27" s="130"/>
      <c r="E27" s="130"/>
      <c r="F27" s="130"/>
      <c r="G27" s="131"/>
      <c r="H27" s="56"/>
    </row>
    <row r="28" spans="2:8" ht="15" thickBot="1" x14ac:dyDescent="0.35">
      <c r="B28" s="129"/>
      <c r="C28" s="130"/>
      <c r="D28" s="130"/>
      <c r="E28" s="130"/>
      <c r="F28" s="130"/>
      <c r="G28" s="131"/>
      <c r="H28" s="56"/>
    </row>
    <row r="29" spans="2:8" ht="21" thickBot="1" x14ac:dyDescent="0.35">
      <c r="B29" s="134" t="s">
        <v>134</v>
      </c>
      <c r="C29" s="136"/>
      <c r="D29" s="126" t="s">
        <v>135</v>
      </c>
      <c r="E29" s="126" t="s">
        <v>136</v>
      </c>
      <c r="F29" s="126" t="s">
        <v>137</v>
      </c>
      <c r="G29" s="126" t="s">
        <v>138</v>
      </c>
      <c r="H29" s="56"/>
    </row>
    <row r="30" spans="2:8" ht="21" thickBot="1" x14ac:dyDescent="0.35">
      <c r="B30" s="140"/>
      <c r="C30" s="132" t="s">
        <v>173</v>
      </c>
      <c r="D30" s="58" t="s">
        <v>139</v>
      </c>
      <c r="E30" s="59">
        <v>1</v>
      </c>
      <c r="F30" s="63">
        <f>'Posto 12x36 diurno'!C137+'Posto 12x36 noturno'!C139</f>
        <v>28253.140761658171</v>
      </c>
      <c r="G30" s="64">
        <f>E30*F30</f>
        <v>28253.140761658171</v>
      </c>
      <c r="H30" s="56"/>
    </row>
    <row r="31" spans="2:8" ht="15" thickBot="1" x14ac:dyDescent="0.35">
      <c r="B31" s="141"/>
      <c r="C31" s="134" t="s">
        <v>140</v>
      </c>
      <c r="D31" s="135"/>
      <c r="E31" s="135"/>
      <c r="F31" s="136"/>
      <c r="G31" s="65">
        <f>SUM(G30:G30)</f>
        <v>28253.140761658171</v>
      </c>
      <c r="H31" s="56"/>
    </row>
    <row r="32" spans="2:8" ht="15" thickBot="1" x14ac:dyDescent="0.35">
      <c r="B32" s="141"/>
      <c r="C32" s="145" t="s">
        <v>142</v>
      </c>
      <c r="D32" s="146"/>
      <c r="E32" s="146"/>
      <c r="F32" s="66">
        <v>0.1</v>
      </c>
      <c r="G32" s="67">
        <f>F32*G31</f>
        <v>2825.3140761658174</v>
      </c>
      <c r="H32" s="56"/>
    </row>
    <row r="33" spans="2:8" ht="15" thickBot="1" x14ac:dyDescent="0.35">
      <c r="B33" s="142"/>
      <c r="C33" s="137" t="s">
        <v>141</v>
      </c>
      <c r="D33" s="138"/>
      <c r="E33" s="138"/>
      <c r="F33" s="139"/>
      <c r="G33" s="67">
        <f>G32+G31</f>
        <v>31078.454837823989</v>
      </c>
      <c r="H33" s="56"/>
    </row>
    <row r="34" spans="2:8" ht="15" thickBot="1" x14ac:dyDescent="0.35">
      <c r="B34" s="129"/>
      <c r="C34" s="130"/>
      <c r="D34" s="130"/>
      <c r="E34" s="130"/>
      <c r="F34" s="130"/>
      <c r="G34" s="131"/>
      <c r="H34" s="56"/>
    </row>
    <row r="35" spans="2:8" ht="21" thickBot="1" x14ac:dyDescent="0.35">
      <c r="B35" s="134" t="s">
        <v>134</v>
      </c>
      <c r="C35" s="136"/>
      <c r="D35" s="126" t="s">
        <v>135</v>
      </c>
      <c r="E35" s="126" t="s">
        <v>136</v>
      </c>
      <c r="F35" s="126" t="s">
        <v>137</v>
      </c>
      <c r="G35" s="126" t="s">
        <v>138</v>
      </c>
      <c r="H35" s="56"/>
    </row>
    <row r="36" spans="2:8" ht="31.2" thickBot="1" x14ac:dyDescent="0.35">
      <c r="B36" s="140"/>
      <c r="C36" s="132" t="s">
        <v>174</v>
      </c>
      <c r="D36" s="58" t="s">
        <v>139</v>
      </c>
      <c r="E36" s="59">
        <v>1</v>
      </c>
      <c r="F36" s="63">
        <f>'Posto 12x36 diurno'!C137+'Posto 12x36 noturno'!C139</f>
        <v>28253.140761658171</v>
      </c>
      <c r="G36" s="64">
        <f>E36*F36</f>
        <v>28253.140761658171</v>
      </c>
      <c r="H36" s="56"/>
    </row>
    <row r="37" spans="2:8" ht="15" thickBot="1" x14ac:dyDescent="0.35">
      <c r="B37" s="141"/>
      <c r="C37" s="134" t="s">
        <v>140</v>
      </c>
      <c r="D37" s="135"/>
      <c r="E37" s="135"/>
      <c r="F37" s="136"/>
      <c r="G37" s="65">
        <f>SUM(G36:G36)</f>
        <v>28253.140761658171</v>
      </c>
      <c r="H37" s="56"/>
    </row>
    <row r="38" spans="2:8" ht="15" thickBot="1" x14ac:dyDescent="0.35">
      <c r="B38" s="141"/>
      <c r="C38" s="145" t="s">
        <v>142</v>
      </c>
      <c r="D38" s="146"/>
      <c r="E38" s="146"/>
      <c r="F38" s="66">
        <v>0.1</v>
      </c>
      <c r="G38" s="67">
        <f>F38*G37</f>
        <v>2825.3140761658174</v>
      </c>
      <c r="H38" s="56"/>
    </row>
    <row r="39" spans="2:8" ht="15" thickBot="1" x14ac:dyDescent="0.35">
      <c r="B39" s="142"/>
      <c r="C39" s="137" t="s">
        <v>141</v>
      </c>
      <c r="D39" s="138"/>
      <c r="E39" s="138"/>
      <c r="F39" s="139"/>
      <c r="G39" s="67">
        <f>G38+G37</f>
        <v>31078.454837823989</v>
      </c>
      <c r="H39" s="56"/>
    </row>
    <row r="40" spans="2:8" x14ac:dyDescent="0.3">
      <c r="B40" s="60"/>
      <c r="C40" s="61"/>
      <c r="D40" s="61"/>
      <c r="E40" s="61"/>
      <c r="F40" s="61"/>
      <c r="G40" s="62"/>
      <c r="H40" s="56"/>
    </row>
    <row r="41" spans="2:8" ht="15" thickBot="1" x14ac:dyDescent="0.35"/>
    <row r="42" spans="2:8" ht="15.6" thickTop="1" thickBot="1" x14ac:dyDescent="0.35">
      <c r="B42" s="150" t="s">
        <v>178</v>
      </c>
      <c r="C42" s="151"/>
      <c r="D42" s="151"/>
      <c r="E42" s="151"/>
      <c r="F42" s="152"/>
      <c r="G42" s="81">
        <f>G13+G20+G26+G33+G39</f>
        <v>186316.75592524957</v>
      </c>
    </row>
    <row r="43" spans="2:8" ht="15" thickTop="1" x14ac:dyDescent="0.3"/>
    <row r="46" spans="2:8" x14ac:dyDescent="0.3">
      <c r="B46" s="199" t="s">
        <v>163</v>
      </c>
      <c r="C46" s="199"/>
      <c r="D46" s="199"/>
      <c r="E46" s="199"/>
      <c r="F46" s="199"/>
      <c r="G46" s="199"/>
    </row>
    <row r="49" spans="3:3" x14ac:dyDescent="0.3">
      <c r="C49" t="s">
        <v>164</v>
      </c>
    </row>
  </sheetData>
  <sheetProtection password="F668" sheet="1" objects="1" scenarios="1"/>
  <mergeCells count="37">
    <mergeCell ref="B2:C2"/>
    <mergeCell ref="B3:C3"/>
    <mergeCell ref="B4:C4"/>
    <mergeCell ref="D2:G2"/>
    <mergeCell ref="D3:G3"/>
    <mergeCell ref="D4:G4"/>
    <mergeCell ref="B6:G6"/>
    <mergeCell ref="B8:C8"/>
    <mergeCell ref="B9:B13"/>
    <mergeCell ref="C12:E12"/>
    <mergeCell ref="B42:F42"/>
    <mergeCell ref="B7:G7"/>
    <mergeCell ref="C9:C10"/>
    <mergeCell ref="B15:C15"/>
    <mergeCell ref="B29:C29"/>
    <mergeCell ref="B30:B33"/>
    <mergeCell ref="C31:F31"/>
    <mergeCell ref="C32:E32"/>
    <mergeCell ref="C33:F33"/>
    <mergeCell ref="C37:F37"/>
    <mergeCell ref="C38:E38"/>
    <mergeCell ref="C39:F39"/>
    <mergeCell ref="B46:G46"/>
    <mergeCell ref="C11:F11"/>
    <mergeCell ref="C13:F13"/>
    <mergeCell ref="B16:B20"/>
    <mergeCell ref="C16:C17"/>
    <mergeCell ref="C18:F18"/>
    <mergeCell ref="C19:E19"/>
    <mergeCell ref="C20:F20"/>
    <mergeCell ref="B22:C22"/>
    <mergeCell ref="B23:B26"/>
    <mergeCell ref="C24:F24"/>
    <mergeCell ref="C25:E25"/>
    <mergeCell ref="C26:F26"/>
    <mergeCell ref="B35:C35"/>
    <mergeCell ref="B36:B39"/>
  </mergeCells>
  <printOptions horizontalCentered="1" verticalCentered="1"/>
  <pageMargins left="0.51181102362204722" right="0.51181102362204722" top="0.78740157480314965" bottom="0.78740157480314965" header="0.31496062992125984" footer="0.31496062992125984"/>
  <pageSetup paperSize="9" scale="88" orientation="portrait" r:id="rId1"/>
  <headerFooter>
    <oddHeader>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E46"/>
  <sheetViews>
    <sheetView workbookViewId="0">
      <selection activeCell="A42" sqref="A42"/>
    </sheetView>
  </sheetViews>
  <sheetFormatPr defaultColWidth="9.109375" defaultRowHeight="14.4" x14ac:dyDescent="0.3"/>
  <cols>
    <col min="1" max="1" width="23" style="82" bestFit="1" customWidth="1"/>
    <col min="2" max="2" width="23.109375" style="82" customWidth="1"/>
    <col min="3" max="3" width="30.6640625" style="82" customWidth="1"/>
    <col min="4" max="4" width="27.44140625" style="82" customWidth="1"/>
    <col min="5" max="5" width="13.88671875" style="82" customWidth="1"/>
    <col min="6" max="16384" width="9.109375" style="82"/>
  </cols>
  <sheetData>
    <row r="2" spans="1:5" ht="15" thickBot="1" x14ac:dyDescent="0.35"/>
    <row r="3" spans="1:5" ht="16.2" thickBot="1" x14ac:dyDescent="0.35">
      <c r="A3" s="184" t="s">
        <v>13</v>
      </c>
      <c r="B3" s="185"/>
      <c r="C3" s="185"/>
      <c r="D3" s="185"/>
      <c r="E3" s="186"/>
    </row>
    <row r="4" spans="1:5" ht="16.2" thickBot="1" x14ac:dyDescent="0.35">
      <c r="A4" s="184" t="s">
        <v>153</v>
      </c>
      <c r="B4" s="185"/>
      <c r="C4" s="185"/>
      <c r="D4" s="185"/>
      <c r="E4" s="186"/>
    </row>
    <row r="5" spans="1:5" ht="31.8" thickBot="1" x14ac:dyDescent="0.35">
      <c r="A5" s="83" t="s">
        <v>103</v>
      </c>
      <c r="B5" s="84" t="s">
        <v>9</v>
      </c>
      <c r="C5" s="84" t="s">
        <v>10</v>
      </c>
      <c r="D5" s="85" t="s">
        <v>12</v>
      </c>
      <c r="E5" s="86" t="s">
        <v>11</v>
      </c>
    </row>
    <row r="6" spans="1:5" ht="15.6" x14ac:dyDescent="0.3">
      <c r="A6" s="3"/>
      <c r="B6" s="123">
        <v>5</v>
      </c>
      <c r="C6" s="1">
        <v>2</v>
      </c>
      <c r="D6" s="48">
        <v>26</v>
      </c>
      <c r="E6" s="87">
        <f t="shared" ref="E6" si="0">B6*C6*D6</f>
        <v>260</v>
      </c>
    </row>
    <row r="7" spans="1:5" ht="15" thickBot="1" x14ac:dyDescent="0.35">
      <c r="A7" s="88"/>
      <c r="B7" s="89"/>
      <c r="C7" s="89"/>
      <c r="D7" s="89"/>
      <c r="E7" s="90"/>
    </row>
    <row r="8" spans="1:5" ht="16.2" thickBot="1" x14ac:dyDescent="0.35">
      <c r="A8" s="184" t="s">
        <v>17</v>
      </c>
      <c r="B8" s="185"/>
      <c r="C8" s="185"/>
      <c r="D8" s="185"/>
      <c r="E8" s="186"/>
    </row>
    <row r="9" spans="1:5" ht="16.2" thickBot="1" x14ac:dyDescent="0.35">
      <c r="A9" s="83" t="s">
        <v>2</v>
      </c>
      <c r="B9" s="84" t="s">
        <v>0</v>
      </c>
      <c r="C9" s="84" t="s">
        <v>14</v>
      </c>
      <c r="D9" s="84" t="s">
        <v>1</v>
      </c>
      <c r="E9" s="86" t="s">
        <v>15</v>
      </c>
    </row>
    <row r="10" spans="1:5" ht="16.2" thickBot="1" x14ac:dyDescent="0.35">
      <c r="A10" s="3"/>
      <c r="B10" s="5">
        <v>1845.56</v>
      </c>
      <c r="C10" s="4">
        <v>1</v>
      </c>
      <c r="D10" s="4">
        <v>0.06</v>
      </c>
      <c r="E10" s="87">
        <f t="shared" ref="E10" si="1">B10*C10*D10</f>
        <v>110.7336</v>
      </c>
    </row>
    <row r="11" spans="1:5" ht="16.2" thickBot="1" x14ac:dyDescent="0.35">
      <c r="A11" s="88"/>
      <c r="B11" s="89"/>
      <c r="C11" s="4"/>
      <c r="D11" s="4"/>
      <c r="E11" s="87"/>
    </row>
    <row r="12" spans="1:5" ht="16.2" thickBot="1" x14ac:dyDescent="0.35">
      <c r="A12" s="187" t="s">
        <v>159</v>
      </c>
      <c r="B12" s="188"/>
      <c r="C12" s="188"/>
      <c r="D12" s="189"/>
      <c r="E12" s="90"/>
    </row>
    <row r="13" spans="1:5" ht="16.2" thickBot="1" x14ac:dyDescent="0.35">
      <c r="A13" s="83" t="s">
        <v>2</v>
      </c>
      <c r="B13" s="84" t="s">
        <v>11</v>
      </c>
      <c r="C13" s="84" t="s">
        <v>16</v>
      </c>
      <c r="D13" s="86" t="s">
        <v>18</v>
      </c>
      <c r="E13" s="90"/>
    </row>
    <row r="14" spans="1:5" ht="16.2" thickBot="1" x14ac:dyDescent="0.35">
      <c r="A14" s="3"/>
      <c r="B14" s="24">
        <f>E6</f>
        <v>260</v>
      </c>
      <c r="C14" s="24">
        <f>E10</f>
        <v>110.7336</v>
      </c>
      <c r="D14" s="91">
        <f>B14-C14</f>
        <v>149.2664</v>
      </c>
      <c r="E14" s="92"/>
    </row>
    <row r="15" spans="1:5" ht="20.25" customHeight="1" thickBot="1" x14ac:dyDescent="0.35"/>
    <row r="16" spans="1:5" ht="16.2" thickBot="1" x14ac:dyDescent="0.35">
      <c r="A16" s="187" t="s">
        <v>19</v>
      </c>
      <c r="B16" s="188"/>
      <c r="C16" s="188"/>
      <c r="D16" s="189"/>
    </row>
    <row r="17" spans="1:5" ht="16.2" thickBot="1" x14ac:dyDescent="0.35">
      <c r="A17" s="187" t="str">
        <f>A4</f>
        <v>Posto Seg Sab</v>
      </c>
      <c r="B17" s="188"/>
      <c r="C17" s="188"/>
      <c r="D17" s="189"/>
    </row>
    <row r="18" spans="1:5" ht="16.2" thickBot="1" x14ac:dyDescent="0.35">
      <c r="A18" s="94" t="s">
        <v>2</v>
      </c>
      <c r="B18" s="95" t="s">
        <v>20</v>
      </c>
      <c r="C18" s="96" t="s">
        <v>12</v>
      </c>
      <c r="D18" s="97" t="s">
        <v>3</v>
      </c>
    </row>
    <row r="19" spans="1:5" ht="16.2" thickBot="1" x14ac:dyDescent="0.35">
      <c r="A19" s="3"/>
      <c r="B19" s="5">
        <v>32.11</v>
      </c>
      <c r="C19" s="48">
        <v>26</v>
      </c>
      <c r="D19" s="87">
        <f>(B19*C19)</f>
        <v>834.86</v>
      </c>
    </row>
    <row r="20" spans="1:5" ht="16.2" thickBot="1" x14ac:dyDescent="0.35">
      <c r="A20" s="190" t="s">
        <v>117</v>
      </c>
      <c r="B20" s="192"/>
      <c r="C20" s="79">
        <v>0.18</v>
      </c>
      <c r="D20" s="99">
        <f>((B19*C19)*C20)</f>
        <v>150.2748</v>
      </c>
    </row>
    <row r="21" spans="1:5" ht="16.2" thickBot="1" x14ac:dyDescent="0.35">
      <c r="A21" s="197" t="s">
        <v>157</v>
      </c>
      <c r="B21" s="198"/>
      <c r="C21" s="198"/>
      <c r="D21" s="114">
        <f>D19-D20</f>
        <v>684.58519999999999</v>
      </c>
    </row>
    <row r="22" spans="1:5" ht="16.5" customHeight="1" x14ac:dyDescent="0.3">
      <c r="A22" s="75"/>
      <c r="B22" s="115"/>
      <c r="C22" s="76"/>
      <c r="D22" s="116"/>
    </row>
    <row r="23" spans="1:5" ht="16.2" thickBot="1" x14ac:dyDescent="0.35">
      <c r="A23" s="193" t="s">
        <v>128</v>
      </c>
      <c r="B23" s="194"/>
      <c r="C23" s="194"/>
      <c r="D23" s="195"/>
    </row>
    <row r="24" spans="1:5" ht="16.2" thickBot="1" x14ac:dyDescent="0.35">
      <c r="A24" s="94" t="s">
        <v>2</v>
      </c>
      <c r="B24" s="95" t="s">
        <v>113</v>
      </c>
      <c r="C24" s="96" t="s">
        <v>115</v>
      </c>
      <c r="D24" s="97" t="s">
        <v>3</v>
      </c>
      <c r="E24" s="98"/>
    </row>
    <row r="25" spans="1:5" ht="15.6" x14ac:dyDescent="0.3">
      <c r="A25" s="3"/>
      <c r="B25" s="5">
        <v>169.57</v>
      </c>
      <c r="C25" s="48">
        <v>0.05</v>
      </c>
      <c r="D25" s="87">
        <f>B25-(B25*C25)</f>
        <v>161.0915</v>
      </c>
    </row>
    <row r="26" spans="1:5" ht="15.6" x14ac:dyDescent="0.3">
      <c r="A26" s="196" t="s">
        <v>120</v>
      </c>
      <c r="B26" s="196"/>
      <c r="C26" s="196"/>
      <c r="D26" s="196"/>
    </row>
    <row r="27" spans="1:5" ht="15.6" x14ac:dyDescent="0.3">
      <c r="A27" s="196" t="s">
        <v>126</v>
      </c>
      <c r="B27" s="196"/>
      <c r="C27" s="196"/>
      <c r="D27" s="196"/>
    </row>
    <row r="28" spans="1:5" ht="15.6" x14ac:dyDescent="0.3">
      <c r="A28" s="102" t="s">
        <v>2</v>
      </c>
      <c r="B28" s="102" t="s">
        <v>3</v>
      </c>
      <c r="C28" s="128" t="s">
        <v>113</v>
      </c>
      <c r="D28" s="102" t="s">
        <v>149</v>
      </c>
    </row>
    <row r="29" spans="1:5" x14ac:dyDescent="0.3">
      <c r="A29" s="104" t="s">
        <v>121</v>
      </c>
      <c r="B29" s="124">
        <v>120</v>
      </c>
      <c r="C29" s="104">
        <f>B29/12</f>
        <v>10</v>
      </c>
      <c r="D29" s="104">
        <f>C29/2</f>
        <v>5</v>
      </c>
    </row>
    <row r="30" spans="1:5" x14ac:dyDescent="0.3">
      <c r="A30" s="104" t="s">
        <v>122</v>
      </c>
      <c r="B30" s="124">
        <v>34.64</v>
      </c>
      <c r="C30" s="104">
        <f t="shared" ref="C30:C33" si="2">B30/12</f>
        <v>2.8866666666666667</v>
      </c>
      <c r="D30" s="104">
        <f t="shared" ref="D30:D33" si="3">C30/2</f>
        <v>1.4433333333333334</v>
      </c>
    </row>
    <row r="31" spans="1:5" x14ac:dyDescent="0.3">
      <c r="A31" s="104" t="s">
        <v>123</v>
      </c>
      <c r="B31" s="124">
        <v>15.89</v>
      </c>
      <c r="C31" s="104">
        <f t="shared" si="2"/>
        <v>1.3241666666666667</v>
      </c>
      <c r="D31" s="104">
        <f t="shared" si="3"/>
        <v>0.66208333333333336</v>
      </c>
    </row>
    <row r="32" spans="1:5" x14ac:dyDescent="0.3">
      <c r="A32" s="104" t="s">
        <v>124</v>
      </c>
      <c r="B32" s="124">
        <v>80</v>
      </c>
      <c r="C32" s="104">
        <f t="shared" si="2"/>
        <v>6.666666666666667</v>
      </c>
      <c r="D32" s="104">
        <f t="shared" si="3"/>
        <v>3.3333333333333335</v>
      </c>
    </row>
    <row r="33" spans="1:4" x14ac:dyDescent="0.3">
      <c r="A33" s="104" t="s">
        <v>148</v>
      </c>
      <c r="B33" s="124">
        <v>1500</v>
      </c>
      <c r="C33" s="104">
        <f t="shared" si="2"/>
        <v>125</v>
      </c>
      <c r="D33" s="104">
        <f t="shared" si="3"/>
        <v>62.5</v>
      </c>
    </row>
    <row r="34" spans="1:4" x14ac:dyDescent="0.3">
      <c r="A34" s="175" t="s">
        <v>5</v>
      </c>
      <c r="B34" s="176"/>
      <c r="C34" s="177"/>
      <c r="D34" s="104">
        <f>SUM(D29:D33)</f>
        <v>72.938749999999999</v>
      </c>
    </row>
    <row r="35" spans="1:4" ht="16.2" thickBot="1" x14ac:dyDescent="0.35">
      <c r="A35" s="178" t="s">
        <v>150</v>
      </c>
      <c r="B35" s="179"/>
      <c r="C35" s="179"/>
      <c r="D35" s="180"/>
    </row>
    <row r="36" spans="1:4" ht="16.2" thickBot="1" x14ac:dyDescent="0.35">
      <c r="A36" s="105" t="s">
        <v>27</v>
      </c>
      <c r="B36" s="106" t="s">
        <v>28</v>
      </c>
      <c r="C36" s="106" t="s">
        <v>29</v>
      </c>
      <c r="D36" s="107" t="s">
        <v>3</v>
      </c>
    </row>
    <row r="37" spans="1:4" ht="16.2" thickBot="1" x14ac:dyDescent="0.35">
      <c r="A37" s="6" t="s">
        <v>30</v>
      </c>
      <c r="B37" s="7">
        <v>4</v>
      </c>
      <c r="C37" s="125">
        <v>65</v>
      </c>
      <c r="D37" s="69">
        <f>C37*B37</f>
        <v>260</v>
      </c>
    </row>
    <row r="38" spans="1:4" ht="16.2" thickBot="1" x14ac:dyDescent="0.35">
      <c r="A38" s="8" t="s">
        <v>31</v>
      </c>
      <c r="B38" s="9">
        <v>6</v>
      </c>
      <c r="C38" s="125">
        <v>58</v>
      </c>
      <c r="D38" s="69">
        <f t="shared" ref="D38:D42" si="4">C38*B38</f>
        <v>348</v>
      </c>
    </row>
    <row r="39" spans="1:4" ht="16.2" thickBot="1" x14ac:dyDescent="0.35">
      <c r="A39" s="8" t="s">
        <v>147</v>
      </c>
      <c r="B39" s="9">
        <v>4</v>
      </c>
      <c r="C39" s="125">
        <v>60</v>
      </c>
      <c r="D39" s="69">
        <f t="shared" si="4"/>
        <v>240</v>
      </c>
    </row>
    <row r="40" spans="1:4" ht="16.2" thickBot="1" x14ac:dyDescent="0.35">
      <c r="A40" s="8" t="s">
        <v>125</v>
      </c>
      <c r="B40" s="9">
        <v>6</v>
      </c>
      <c r="C40" s="125">
        <v>12</v>
      </c>
      <c r="D40" s="69">
        <f t="shared" si="4"/>
        <v>72</v>
      </c>
    </row>
    <row r="41" spans="1:4" ht="16.2" thickBot="1" x14ac:dyDescent="0.35">
      <c r="A41" s="8" t="s">
        <v>116</v>
      </c>
      <c r="B41" s="9">
        <v>2</v>
      </c>
      <c r="C41" s="125">
        <v>120</v>
      </c>
      <c r="D41" s="69">
        <f t="shared" si="4"/>
        <v>240</v>
      </c>
    </row>
    <row r="42" spans="1:4" ht="16.2" thickBot="1" x14ac:dyDescent="0.35">
      <c r="A42" s="8" t="s">
        <v>112</v>
      </c>
      <c r="B42" s="9">
        <v>2</v>
      </c>
      <c r="C42" s="125">
        <v>40</v>
      </c>
      <c r="D42" s="69">
        <f t="shared" si="4"/>
        <v>80</v>
      </c>
    </row>
    <row r="43" spans="1:4" ht="16.2" thickBot="1" x14ac:dyDescent="0.35">
      <c r="A43" s="181" t="s">
        <v>32</v>
      </c>
      <c r="B43" s="182"/>
      <c r="C43" s="183"/>
      <c r="D43" s="108"/>
    </row>
    <row r="44" spans="1:4" ht="16.2" thickBot="1" x14ac:dyDescent="0.35">
      <c r="A44" s="181" t="s">
        <v>33</v>
      </c>
      <c r="B44" s="182"/>
      <c r="C44" s="183"/>
      <c r="D44" s="109"/>
    </row>
    <row r="45" spans="1:4" ht="16.2" thickBot="1" x14ac:dyDescent="0.35">
      <c r="A45" s="110" t="s">
        <v>2</v>
      </c>
      <c r="B45" s="111" t="s">
        <v>21</v>
      </c>
      <c r="C45" s="112" t="s">
        <v>34</v>
      </c>
      <c r="D45" s="109"/>
    </row>
    <row r="46" spans="1:4" ht="15.6" x14ac:dyDescent="0.3">
      <c r="A46" s="3"/>
      <c r="B46" s="11">
        <f>SUM(D37:D42)</f>
        <v>1240</v>
      </c>
      <c r="C46" s="113">
        <f>B46/12</f>
        <v>103.33333333333333</v>
      </c>
      <c r="D46" s="10"/>
    </row>
  </sheetData>
  <sheetProtection password="F668" sheet="1" objects="1" scenarios="1"/>
  <mergeCells count="15">
    <mergeCell ref="A17:D17"/>
    <mergeCell ref="A3:E3"/>
    <mergeCell ref="A4:E4"/>
    <mergeCell ref="A8:E8"/>
    <mergeCell ref="A12:D12"/>
    <mergeCell ref="A16:D16"/>
    <mergeCell ref="A35:D35"/>
    <mergeCell ref="A43:C43"/>
    <mergeCell ref="A44:C44"/>
    <mergeCell ref="A20:B20"/>
    <mergeCell ref="A21:C21"/>
    <mergeCell ref="A23:D23"/>
    <mergeCell ref="A26:D26"/>
    <mergeCell ref="A27:D27"/>
    <mergeCell ref="A34:C34"/>
  </mergeCells>
  <pageMargins left="0.511811024" right="0.511811024" top="0.78740157499999996" bottom="0.78740157499999996" header="0.31496062000000002" footer="0.31496062000000002"/>
  <pageSetup paperSize="9" scale="78" orientation="portrait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7"/>
  <sheetViews>
    <sheetView showGridLines="0" topLeftCell="A4" workbookViewId="0">
      <selection activeCell="B45" sqref="B45"/>
    </sheetView>
  </sheetViews>
  <sheetFormatPr defaultColWidth="9.109375" defaultRowHeight="15.6" x14ac:dyDescent="0.3"/>
  <cols>
    <col min="1" max="1" width="16.33203125" style="20" customWidth="1"/>
    <col min="2" max="2" width="72.109375" style="20" customWidth="1"/>
    <col min="3" max="3" width="18" style="20" customWidth="1"/>
    <col min="4" max="4" width="14.33203125" style="20" customWidth="1"/>
    <col min="5" max="5" width="12.6640625" style="20" customWidth="1"/>
    <col min="6" max="6" width="14" style="20" bestFit="1" customWidth="1"/>
    <col min="7" max="7" width="15.109375" style="20" customWidth="1"/>
    <col min="8" max="16384" width="9.109375" style="20"/>
  </cols>
  <sheetData>
    <row r="1" spans="1:5" ht="22.8" x14ac:dyDescent="0.4">
      <c r="A1" s="168" t="s">
        <v>100</v>
      </c>
      <c r="B1" s="168"/>
      <c r="C1" s="168"/>
      <c r="D1" s="168"/>
    </row>
    <row r="2" spans="1:5" ht="22.8" x14ac:dyDescent="0.4">
      <c r="A2" s="168" t="s">
        <v>101</v>
      </c>
      <c r="B2" s="168"/>
      <c r="C2" s="168"/>
      <c r="D2" s="168"/>
    </row>
    <row r="3" spans="1:5" ht="27.75" customHeight="1" x14ac:dyDescent="0.3">
      <c r="A3" s="172"/>
      <c r="B3" s="172"/>
      <c r="C3" s="172"/>
      <c r="D3" s="172"/>
    </row>
    <row r="4" spans="1:5" x14ac:dyDescent="0.3">
      <c r="A4" s="32" t="s">
        <v>109</v>
      </c>
      <c r="B4" s="167" t="s">
        <v>165</v>
      </c>
      <c r="C4" s="167"/>
    </row>
    <row r="5" spans="1:5" x14ac:dyDescent="0.3">
      <c r="A5" s="32" t="s">
        <v>110</v>
      </c>
      <c r="B5" s="167" t="s">
        <v>143</v>
      </c>
      <c r="C5" s="167"/>
      <c r="E5" s="53"/>
    </row>
    <row r="6" spans="1:5" x14ac:dyDescent="0.3">
      <c r="A6" s="32"/>
      <c r="B6" s="167"/>
      <c r="C6" s="167"/>
    </row>
    <row r="7" spans="1:5" x14ac:dyDescent="0.3">
      <c r="A7" s="171" t="s">
        <v>35</v>
      </c>
      <c r="B7" s="171"/>
      <c r="C7" s="171"/>
    </row>
    <row r="8" spans="1:5" ht="16.2" thickBot="1" x14ac:dyDescent="0.35"/>
    <row r="9" spans="1:5" ht="16.2" thickBot="1" x14ac:dyDescent="0.35">
      <c r="A9" s="13">
        <v>1</v>
      </c>
      <c r="B9" s="14" t="s">
        <v>36</v>
      </c>
      <c r="C9" s="14" t="s">
        <v>37</v>
      </c>
    </row>
    <row r="10" spans="1:5" ht="16.2" thickBot="1" x14ac:dyDescent="0.35">
      <c r="A10" s="15" t="s">
        <v>38</v>
      </c>
      <c r="B10" s="16" t="s">
        <v>39</v>
      </c>
      <c r="C10" s="23">
        <v>1845.56</v>
      </c>
    </row>
    <row r="11" spans="1:5" ht="16.2" thickBot="1" x14ac:dyDescent="0.35">
      <c r="A11" s="15" t="s">
        <v>40</v>
      </c>
      <c r="B11" s="16" t="s">
        <v>114</v>
      </c>
      <c r="C11" s="23">
        <f>C10*0.3</f>
        <v>553.66800000000001</v>
      </c>
    </row>
    <row r="12" spans="1:5" ht="16.2" thickBot="1" x14ac:dyDescent="0.35">
      <c r="A12" s="169" t="s">
        <v>5</v>
      </c>
      <c r="B12" s="170"/>
      <c r="C12" s="39">
        <f>SUM(C10:C11)</f>
        <v>2399.2280000000001</v>
      </c>
    </row>
    <row r="15" spans="1:5" x14ac:dyDescent="0.3">
      <c r="A15" s="160" t="s">
        <v>48</v>
      </c>
      <c r="B15" s="160"/>
      <c r="C15" s="160"/>
    </row>
    <row r="16" spans="1:5" x14ac:dyDescent="0.3">
      <c r="A16" s="12"/>
    </row>
    <row r="17" spans="1:4" x14ac:dyDescent="0.3">
      <c r="A17" s="163" t="s">
        <v>49</v>
      </c>
      <c r="B17" s="163"/>
      <c r="C17" s="163"/>
    </row>
    <row r="18" spans="1:4" ht="16.2" thickBot="1" x14ac:dyDescent="0.35"/>
    <row r="19" spans="1:4" ht="16.2" thickBot="1" x14ac:dyDescent="0.35">
      <c r="A19" s="13" t="s">
        <v>50</v>
      </c>
      <c r="B19" s="14" t="s">
        <v>51</v>
      </c>
      <c r="C19" s="14" t="s">
        <v>57</v>
      </c>
      <c r="D19" s="22" t="s">
        <v>37</v>
      </c>
    </row>
    <row r="20" spans="1:4" ht="16.2" thickBot="1" x14ac:dyDescent="0.35">
      <c r="A20" s="15" t="s">
        <v>38</v>
      </c>
      <c r="B20" s="35" t="s">
        <v>52</v>
      </c>
      <c r="C20" s="31">
        <v>8.3299999999999999E-2</v>
      </c>
      <c r="D20" s="36">
        <f>C$12*C20</f>
        <v>199.85569240000001</v>
      </c>
    </row>
    <row r="21" spans="1:4" ht="16.2" thickBot="1" x14ac:dyDescent="0.35">
      <c r="A21" s="15" t="s">
        <v>40</v>
      </c>
      <c r="B21" s="33" t="s">
        <v>53</v>
      </c>
      <c r="C21" s="37">
        <v>0.121</v>
      </c>
      <c r="D21" s="38">
        <f>C$12*C21</f>
        <v>290.30658799999998</v>
      </c>
    </row>
    <row r="22" spans="1:4" ht="16.2" thickBot="1" x14ac:dyDescent="0.35">
      <c r="A22" s="161" t="s">
        <v>5</v>
      </c>
      <c r="B22" s="162"/>
      <c r="C22" s="40">
        <f>SUM(C20:C21)</f>
        <v>0.20429999999999998</v>
      </c>
      <c r="D22" s="41">
        <f>C$12*C22</f>
        <v>490.16228039999999</v>
      </c>
    </row>
    <row r="25" spans="1:4" ht="32.25" customHeight="1" x14ac:dyDescent="0.3">
      <c r="A25" s="166" t="s">
        <v>54</v>
      </c>
      <c r="B25" s="166"/>
      <c r="C25" s="166"/>
      <c r="D25" s="166"/>
    </row>
    <row r="26" spans="1:4" ht="16.2" thickBot="1" x14ac:dyDescent="0.35"/>
    <row r="27" spans="1:4" ht="16.2" thickBot="1" x14ac:dyDescent="0.35">
      <c r="A27" s="13" t="s">
        <v>55</v>
      </c>
      <c r="B27" s="14" t="s">
        <v>56</v>
      </c>
      <c r="C27" s="14" t="s">
        <v>57</v>
      </c>
      <c r="D27" s="14" t="s">
        <v>37</v>
      </c>
    </row>
    <row r="28" spans="1:4" ht="16.2" thickBot="1" x14ac:dyDescent="0.35">
      <c r="A28" s="15" t="s">
        <v>38</v>
      </c>
      <c r="B28" s="16" t="s">
        <v>58</v>
      </c>
      <c r="C28" s="17">
        <v>0.2</v>
      </c>
      <c r="D28" s="38">
        <f t="shared" ref="D28:D36" si="0">(D$22+C$12)*C28</f>
        <v>577.87805607999996</v>
      </c>
    </row>
    <row r="29" spans="1:4" ht="16.2" thickBot="1" x14ac:dyDescent="0.35">
      <c r="A29" s="15" t="s">
        <v>40</v>
      </c>
      <c r="B29" s="16" t="s">
        <v>59</v>
      </c>
      <c r="C29" s="17">
        <v>2.5000000000000001E-2</v>
      </c>
      <c r="D29" s="38">
        <f t="shared" si="0"/>
        <v>72.234757009999996</v>
      </c>
    </row>
    <row r="30" spans="1:4" ht="16.2" thickBot="1" x14ac:dyDescent="0.35">
      <c r="A30" s="15" t="s">
        <v>41</v>
      </c>
      <c r="B30" s="16" t="s">
        <v>60</v>
      </c>
      <c r="C30" s="117">
        <v>0.03</v>
      </c>
      <c r="D30" s="38">
        <f t="shared" si="0"/>
        <v>86.681708411999992</v>
      </c>
    </row>
    <row r="31" spans="1:4" ht="16.2" thickBot="1" x14ac:dyDescent="0.35">
      <c r="A31" s="15" t="s">
        <v>42</v>
      </c>
      <c r="B31" s="16" t="s">
        <v>61</v>
      </c>
      <c r="C31" s="17">
        <v>1.4999999999999999E-2</v>
      </c>
      <c r="D31" s="38">
        <f t="shared" si="0"/>
        <v>43.340854205999996</v>
      </c>
    </row>
    <row r="32" spans="1:4" ht="16.2" thickBot="1" x14ac:dyDescent="0.35">
      <c r="A32" s="15" t="s">
        <v>43</v>
      </c>
      <c r="B32" s="16" t="s">
        <v>62</v>
      </c>
      <c r="C32" s="17">
        <v>0.01</v>
      </c>
      <c r="D32" s="38">
        <f t="shared" si="0"/>
        <v>28.893902804</v>
      </c>
    </row>
    <row r="33" spans="1:5" ht="16.2" thickBot="1" x14ac:dyDescent="0.35">
      <c r="A33" s="15" t="s">
        <v>45</v>
      </c>
      <c r="B33" s="16" t="s">
        <v>6</v>
      </c>
      <c r="C33" s="17">
        <v>6.0000000000000001E-3</v>
      </c>
      <c r="D33" s="38">
        <f t="shared" si="0"/>
        <v>17.336341682400001</v>
      </c>
    </row>
    <row r="34" spans="1:5" ht="16.2" thickBot="1" x14ac:dyDescent="0.35">
      <c r="A34" s="15" t="s">
        <v>46</v>
      </c>
      <c r="B34" s="16" t="s">
        <v>7</v>
      </c>
      <c r="C34" s="17">
        <v>2E-3</v>
      </c>
      <c r="D34" s="38">
        <f t="shared" si="0"/>
        <v>5.7787805607999996</v>
      </c>
    </row>
    <row r="35" spans="1:5" ht="16.2" thickBot="1" x14ac:dyDescent="0.35">
      <c r="A35" s="15" t="s">
        <v>63</v>
      </c>
      <c r="B35" s="16" t="s">
        <v>8</v>
      </c>
      <c r="C35" s="17">
        <v>0.08</v>
      </c>
      <c r="D35" s="38">
        <f t="shared" si="0"/>
        <v>231.151222432</v>
      </c>
    </row>
    <row r="36" spans="1:5" ht="16.2" thickBot="1" x14ac:dyDescent="0.35">
      <c r="A36" s="161" t="s">
        <v>64</v>
      </c>
      <c r="B36" s="162"/>
      <c r="C36" s="17">
        <f>SUM(C28:C35)</f>
        <v>0.36800000000000005</v>
      </c>
      <c r="D36" s="38">
        <f t="shared" si="0"/>
        <v>1063.2956231872001</v>
      </c>
      <c r="E36" s="68">
        <f>C36*C22</f>
        <v>7.5182399999999996E-2</v>
      </c>
    </row>
    <row r="39" spans="1:5" x14ac:dyDescent="0.3">
      <c r="A39" s="163" t="s">
        <v>65</v>
      </c>
      <c r="B39" s="163"/>
      <c r="C39" s="163"/>
    </row>
    <row r="40" spans="1:5" ht="16.2" thickBot="1" x14ac:dyDescent="0.35"/>
    <row r="41" spans="1:5" ht="16.2" thickBot="1" x14ac:dyDescent="0.35">
      <c r="A41" s="13" t="s">
        <v>66</v>
      </c>
      <c r="B41" s="14" t="s">
        <v>67</v>
      </c>
      <c r="C41" s="14" t="s">
        <v>37</v>
      </c>
    </row>
    <row r="42" spans="1:5" ht="16.2" thickBot="1" x14ac:dyDescent="0.35">
      <c r="A42" s="15" t="s">
        <v>38</v>
      </c>
      <c r="B42" s="16" t="s">
        <v>68</v>
      </c>
      <c r="C42" s="25">
        <f>'Planilha de Apoio - P 12 x 36'!D14</f>
        <v>41.466400000000021</v>
      </c>
    </row>
    <row r="43" spans="1:5" ht="16.2" thickBot="1" x14ac:dyDescent="0.35">
      <c r="A43" s="15" t="s">
        <v>40</v>
      </c>
      <c r="B43" s="16" t="s">
        <v>111</v>
      </c>
      <c r="C43" s="23">
        <f>'Planilha de Apoio - P 12 x 36'!D21</f>
        <v>400.74564400000003</v>
      </c>
    </row>
    <row r="44" spans="1:5" ht="16.2" thickBot="1" x14ac:dyDescent="0.35">
      <c r="A44" s="15" t="s">
        <v>41</v>
      </c>
      <c r="B44" s="16" t="s">
        <v>127</v>
      </c>
      <c r="C44" s="118">
        <v>15</v>
      </c>
    </row>
    <row r="45" spans="1:5" ht="16.2" thickBot="1" x14ac:dyDescent="0.35">
      <c r="A45" s="46" t="s">
        <v>42</v>
      </c>
      <c r="B45" s="34" t="s">
        <v>144</v>
      </c>
      <c r="C45" s="23">
        <f>'Planilha de Apoio - P 12 x 36'!D25</f>
        <v>161.0915</v>
      </c>
    </row>
    <row r="46" spans="1:5" ht="16.2" thickBot="1" x14ac:dyDescent="0.35">
      <c r="A46" s="46" t="s">
        <v>43</v>
      </c>
      <c r="B46" s="119" t="s">
        <v>145</v>
      </c>
      <c r="C46" s="118"/>
    </row>
    <row r="47" spans="1:5" ht="16.2" thickBot="1" x14ac:dyDescent="0.35">
      <c r="A47" s="169" t="s">
        <v>5</v>
      </c>
      <c r="B47" s="170"/>
      <c r="C47" s="23">
        <f>SUM(C42:C46)</f>
        <v>618.3035440000001</v>
      </c>
    </row>
    <row r="50" spans="1:4" x14ac:dyDescent="0.3">
      <c r="A50" s="163" t="s">
        <v>69</v>
      </c>
      <c r="B50" s="163"/>
      <c r="C50" s="163"/>
    </row>
    <row r="51" spans="1:4" ht="16.2" thickBot="1" x14ac:dyDescent="0.35"/>
    <row r="52" spans="1:4" ht="16.2" thickBot="1" x14ac:dyDescent="0.35">
      <c r="A52" s="13">
        <v>2</v>
      </c>
      <c r="B52" s="14" t="s">
        <v>70</v>
      </c>
      <c r="C52" s="14" t="s">
        <v>37</v>
      </c>
    </row>
    <row r="53" spans="1:4" ht="16.2" thickBot="1" x14ac:dyDescent="0.35">
      <c r="A53" s="15" t="s">
        <v>50</v>
      </c>
      <c r="B53" s="16" t="s">
        <v>51</v>
      </c>
      <c r="C53" s="23">
        <f>D22</f>
        <v>490.16228039999999</v>
      </c>
    </row>
    <row r="54" spans="1:4" ht="16.2" thickBot="1" x14ac:dyDescent="0.35">
      <c r="A54" s="15" t="s">
        <v>55</v>
      </c>
      <c r="B54" s="16" t="s">
        <v>56</v>
      </c>
      <c r="C54" s="23">
        <f>D36</f>
        <v>1063.2956231872001</v>
      </c>
    </row>
    <row r="55" spans="1:4" ht="16.2" thickBot="1" x14ac:dyDescent="0.35">
      <c r="A55" s="15" t="s">
        <v>66</v>
      </c>
      <c r="B55" s="16" t="s">
        <v>67</v>
      </c>
      <c r="C55" s="23">
        <f>C47</f>
        <v>618.3035440000001</v>
      </c>
    </row>
    <row r="56" spans="1:4" ht="16.2" thickBot="1" x14ac:dyDescent="0.35">
      <c r="A56" s="161" t="s">
        <v>5</v>
      </c>
      <c r="B56" s="162"/>
      <c r="C56" s="23">
        <f>SUM(C53:C55)</f>
        <v>2171.7614475872006</v>
      </c>
    </row>
    <row r="57" spans="1:4" x14ac:dyDescent="0.3">
      <c r="A57" s="2"/>
    </row>
    <row r="59" spans="1:4" x14ac:dyDescent="0.3">
      <c r="A59" s="160" t="s">
        <v>71</v>
      </c>
      <c r="B59" s="160"/>
      <c r="C59" s="160"/>
    </row>
    <row r="60" spans="1:4" ht="16.2" thickBot="1" x14ac:dyDescent="0.35"/>
    <row r="61" spans="1:4" ht="16.2" thickBot="1" x14ac:dyDescent="0.35">
      <c r="A61" s="13">
        <v>3</v>
      </c>
      <c r="B61" s="14" t="s">
        <v>72</v>
      </c>
      <c r="C61" s="22" t="s">
        <v>57</v>
      </c>
      <c r="D61" s="22" t="s">
        <v>37</v>
      </c>
    </row>
    <row r="62" spans="1:4" ht="16.2" thickBot="1" x14ac:dyDescent="0.35">
      <c r="A62" s="15" t="s">
        <v>38</v>
      </c>
      <c r="B62" s="18" t="s">
        <v>73</v>
      </c>
      <c r="C62" s="28">
        <v>4.1999999999999997E-3</v>
      </c>
      <c r="D62" s="23">
        <f>(C$12)*C62</f>
        <v>10.076757600000001</v>
      </c>
    </row>
    <row r="63" spans="1:4" ht="16.2" thickBot="1" x14ac:dyDescent="0.35">
      <c r="A63" s="15" t="s">
        <v>40</v>
      </c>
      <c r="B63" s="26" t="s">
        <v>74</v>
      </c>
      <c r="C63" s="29">
        <f>C62*C35</f>
        <v>3.3599999999999998E-4</v>
      </c>
      <c r="D63" s="23">
        <f>(C$12)*C63</f>
        <v>0.80614060799999998</v>
      </c>
    </row>
    <row r="64" spans="1:4" ht="16.2" thickBot="1" x14ac:dyDescent="0.35">
      <c r="A64" s="15" t="s">
        <v>41</v>
      </c>
      <c r="B64" s="18" t="s">
        <v>131</v>
      </c>
      <c r="C64" s="27">
        <v>3.5999999999999999E-3</v>
      </c>
      <c r="D64" s="23">
        <f>C64*C12</f>
        <v>8.6372207999999997</v>
      </c>
    </row>
    <row r="65" spans="1:4" ht="16.2" thickBot="1" x14ac:dyDescent="0.35">
      <c r="A65" s="15" t="s">
        <v>42</v>
      </c>
      <c r="B65" s="18" t="s">
        <v>76</v>
      </c>
      <c r="C65" s="30">
        <v>1.9400000000000001E-2</v>
      </c>
      <c r="D65" s="23">
        <f>(C$12)*C65</f>
        <v>46.545023200000003</v>
      </c>
    </row>
    <row r="66" spans="1:4" ht="16.2" thickBot="1" x14ac:dyDescent="0.35">
      <c r="A66" s="15" t="s">
        <v>43</v>
      </c>
      <c r="B66" s="18" t="s">
        <v>77</v>
      </c>
      <c r="C66" s="27">
        <f>C65*C36</f>
        <v>7.1392000000000009E-3</v>
      </c>
      <c r="D66" s="23">
        <f>C66*C12</f>
        <v>17.128568537600003</v>
      </c>
    </row>
    <row r="67" spans="1:4" ht="16.2" thickBot="1" x14ac:dyDescent="0.35">
      <c r="A67" s="15" t="s">
        <v>45</v>
      </c>
      <c r="B67" s="18" t="s">
        <v>132</v>
      </c>
      <c r="C67" s="27">
        <v>3.6400000000000002E-2</v>
      </c>
      <c r="D67" s="23">
        <f>C67*C12</f>
        <v>87.331899200000009</v>
      </c>
    </row>
    <row r="68" spans="1:4" ht="16.2" thickBot="1" x14ac:dyDescent="0.35">
      <c r="A68" s="161" t="s">
        <v>5</v>
      </c>
      <c r="B68" s="162"/>
      <c r="C68" s="27">
        <f>SUM(C62:C67)</f>
        <v>7.1075200000000005E-2</v>
      </c>
      <c r="D68" s="23">
        <f>SUM(D62:D67)</f>
        <v>170.52560994560002</v>
      </c>
    </row>
    <row r="71" spans="1:4" x14ac:dyDescent="0.3">
      <c r="A71" s="160" t="s">
        <v>79</v>
      </c>
      <c r="B71" s="160"/>
      <c r="C71" s="160"/>
    </row>
    <row r="74" spans="1:4" x14ac:dyDescent="0.3">
      <c r="A74" s="163" t="s">
        <v>80</v>
      </c>
      <c r="B74" s="163"/>
      <c r="C74" s="163"/>
    </row>
    <row r="75" spans="1:4" ht="16.2" thickBot="1" x14ac:dyDescent="0.35">
      <c r="A75" s="12"/>
    </row>
    <row r="76" spans="1:4" ht="16.2" thickBot="1" x14ac:dyDescent="0.35">
      <c r="A76" s="13" t="s">
        <v>81</v>
      </c>
      <c r="B76" s="14" t="s">
        <v>82</v>
      </c>
      <c r="C76" s="22" t="s">
        <v>57</v>
      </c>
      <c r="D76" s="22" t="s">
        <v>37</v>
      </c>
    </row>
    <row r="77" spans="1:4" ht="16.2" thickBot="1" x14ac:dyDescent="0.35">
      <c r="A77" s="15" t="s">
        <v>38</v>
      </c>
      <c r="B77" s="16" t="s">
        <v>166</v>
      </c>
      <c r="C77" s="27">
        <f>1/12/12</f>
        <v>6.9444444444444441E-3</v>
      </c>
      <c r="D77" s="23">
        <f t="shared" ref="D77:D83" si="1">(C$12)*C77</f>
        <v>16.661305555555554</v>
      </c>
    </row>
    <row r="78" spans="1:4" ht="16.2" thickBot="1" x14ac:dyDescent="0.35">
      <c r="A78" s="15" t="s">
        <v>40</v>
      </c>
      <c r="B78" s="16" t="s">
        <v>82</v>
      </c>
      <c r="C78" s="120">
        <v>0.02</v>
      </c>
      <c r="D78" s="23">
        <f t="shared" si="1"/>
        <v>47.984560000000002</v>
      </c>
    </row>
    <row r="79" spans="1:4" ht="16.2" thickBot="1" x14ac:dyDescent="0.35">
      <c r="A79" s="15" t="s">
        <v>41</v>
      </c>
      <c r="B79" s="16" t="s">
        <v>83</v>
      </c>
      <c r="C79" s="120">
        <v>1.4999999999999999E-2</v>
      </c>
      <c r="D79" s="23">
        <f t="shared" si="1"/>
        <v>35.988419999999998</v>
      </c>
    </row>
    <row r="80" spans="1:4" ht="16.2" thickBot="1" x14ac:dyDescent="0.35">
      <c r="A80" s="15" t="s">
        <v>42</v>
      </c>
      <c r="B80" s="16" t="s">
        <v>84</v>
      </c>
      <c r="C80" s="120">
        <v>0.01</v>
      </c>
      <c r="D80" s="23">
        <f t="shared" si="1"/>
        <v>23.992280000000001</v>
      </c>
    </row>
    <row r="81" spans="1:6" ht="16.2" thickBot="1" x14ac:dyDescent="0.35">
      <c r="A81" s="15" t="s">
        <v>43</v>
      </c>
      <c r="B81" s="16" t="s">
        <v>85</v>
      </c>
      <c r="C81" s="120">
        <v>0.01</v>
      </c>
      <c r="D81" s="23">
        <f t="shared" si="1"/>
        <v>23.992280000000001</v>
      </c>
    </row>
    <row r="82" spans="1:6" ht="16.2" thickBot="1" x14ac:dyDescent="0.35">
      <c r="A82" s="15" t="s">
        <v>45</v>
      </c>
      <c r="B82" s="121" t="s">
        <v>47</v>
      </c>
      <c r="C82" s="120">
        <v>0</v>
      </c>
      <c r="D82" s="23">
        <f t="shared" si="1"/>
        <v>0</v>
      </c>
    </row>
    <row r="83" spans="1:6" ht="16.2" thickBot="1" x14ac:dyDescent="0.35">
      <c r="A83" s="161" t="s">
        <v>64</v>
      </c>
      <c r="B83" s="162"/>
      <c r="C83" s="27">
        <f>SUM(C77:C82)</f>
        <v>6.1944444444444448E-2</v>
      </c>
      <c r="D83" s="23">
        <f t="shared" si="1"/>
        <v>148.61884555555557</v>
      </c>
    </row>
    <row r="84" spans="1:6" x14ac:dyDescent="0.3">
      <c r="C84" s="53">
        <f>C22+C36+C68+C83+E36</f>
        <v>0.78050204444444449</v>
      </c>
    </row>
    <row r="86" spans="1:6" x14ac:dyDescent="0.3">
      <c r="A86" s="163" t="s">
        <v>86</v>
      </c>
      <c r="B86" s="163"/>
      <c r="C86" s="163"/>
      <c r="F86" s="73"/>
    </row>
    <row r="87" spans="1:6" ht="16.2" thickBot="1" x14ac:dyDescent="0.35">
      <c r="A87" s="12"/>
      <c r="F87" s="73"/>
    </row>
    <row r="88" spans="1:6" ht="16.2" thickBot="1" x14ac:dyDescent="0.35">
      <c r="A88" s="13" t="s">
        <v>87</v>
      </c>
      <c r="B88" s="54" t="s">
        <v>129</v>
      </c>
      <c r="C88" s="14" t="s">
        <v>37</v>
      </c>
      <c r="F88" s="70">
        <f>C10+C11</f>
        <v>2399.2280000000001</v>
      </c>
    </row>
    <row r="89" spans="1:6" ht="16.2" thickBot="1" x14ac:dyDescent="0.35">
      <c r="A89" s="15" t="s">
        <v>38</v>
      </c>
      <c r="B89" s="16" t="s">
        <v>102</v>
      </c>
      <c r="C89" s="52">
        <f>F91*0.5</f>
        <v>132.78636421818183</v>
      </c>
      <c r="F89" s="70">
        <f>F88/220</f>
        <v>10.905581818181819</v>
      </c>
    </row>
    <row r="90" spans="1:6" ht="16.2" thickBot="1" x14ac:dyDescent="0.35">
      <c r="A90" s="161" t="s">
        <v>5</v>
      </c>
      <c r="B90" s="162"/>
      <c r="C90" s="52">
        <f>C89</f>
        <v>132.78636421818183</v>
      </c>
      <c r="F90" s="70">
        <f>F89*1.6</f>
        <v>17.448930909090912</v>
      </c>
    </row>
    <row r="91" spans="1:6" x14ac:dyDescent="0.3">
      <c r="F91" s="70">
        <f>F90*15.22</f>
        <v>265.57272843636366</v>
      </c>
    </row>
    <row r="92" spans="1:6" x14ac:dyDescent="0.3">
      <c r="F92" s="73"/>
    </row>
    <row r="93" spans="1:6" x14ac:dyDescent="0.3">
      <c r="A93" s="163" t="s">
        <v>89</v>
      </c>
      <c r="B93" s="163"/>
      <c r="C93" s="163"/>
    </row>
    <row r="94" spans="1:6" ht="16.2" thickBot="1" x14ac:dyDescent="0.35">
      <c r="A94" s="12"/>
    </row>
    <row r="95" spans="1:6" ht="16.2" thickBot="1" x14ac:dyDescent="0.35">
      <c r="A95" s="13">
        <v>4</v>
      </c>
      <c r="B95" s="14" t="s">
        <v>90</v>
      </c>
      <c r="C95" s="14" t="s">
        <v>37</v>
      </c>
    </row>
    <row r="96" spans="1:6" ht="16.2" thickBot="1" x14ac:dyDescent="0.35">
      <c r="A96" s="15" t="s">
        <v>81</v>
      </c>
      <c r="B96" s="16" t="s">
        <v>82</v>
      </c>
      <c r="C96" s="23">
        <f>D83</f>
        <v>148.61884555555557</v>
      </c>
    </row>
    <row r="97" spans="1:3" ht="16.2" thickBot="1" x14ac:dyDescent="0.35">
      <c r="A97" s="15" t="s">
        <v>87</v>
      </c>
      <c r="B97" s="16" t="s">
        <v>88</v>
      </c>
      <c r="C97" s="23">
        <f>C90</f>
        <v>132.78636421818183</v>
      </c>
    </row>
    <row r="98" spans="1:3" ht="16.2" thickBot="1" x14ac:dyDescent="0.35">
      <c r="A98" s="161" t="s">
        <v>5</v>
      </c>
      <c r="B98" s="162"/>
      <c r="C98" s="39">
        <f>C96+C97</f>
        <v>281.4052097737374</v>
      </c>
    </row>
    <row r="101" spans="1:3" x14ac:dyDescent="0.3">
      <c r="A101" s="160" t="s">
        <v>91</v>
      </c>
      <c r="B101" s="160"/>
      <c r="C101" s="160"/>
    </row>
    <row r="102" spans="1:3" ht="16.2" thickBot="1" x14ac:dyDescent="0.35"/>
    <row r="103" spans="1:3" ht="16.2" thickBot="1" x14ac:dyDescent="0.35">
      <c r="A103" s="13">
        <v>5</v>
      </c>
      <c r="B103" s="19" t="s">
        <v>22</v>
      </c>
      <c r="C103" s="14" t="s">
        <v>37</v>
      </c>
    </row>
    <row r="104" spans="1:3" ht="16.2" thickBot="1" x14ac:dyDescent="0.35">
      <c r="A104" s="15" t="s">
        <v>38</v>
      </c>
      <c r="B104" s="16" t="s">
        <v>92</v>
      </c>
      <c r="C104" s="118">
        <f>'Planilha de Apoio - P 12 x 36'!C46</f>
        <v>103.33333333333333</v>
      </c>
    </row>
    <row r="105" spans="1:3" ht="16.2" thickBot="1" x14ac:dyDescent="0.35">
      <c r="A105" s="15" t="s">
        <v>40</v>
      </c>
      <c r="B105" s="16" t="s">
        <v>93</v>
      </c>
      <c r="C105" s="118">
        <f>'Planilha de Apoio - P 12 x 36'!D34</f>
        <v>72.938749999999999</v>
      </c>
    </row>
    <row r="106" spans="1:3" ht="16.2" thickBot="1" x14ac:dyDescent="0.35">
      <c r="A106" s="15" t="s">
        <v>41</v>
      </c>
      <c r="B106" s="121" t="s">
        <v>146</v>
      </c>
      <c r="C106" s="118"/>
    </row>
    <row r="107" spans="1:3" ht="16.2" thickBot="1" x14ac:dyDescent="0.35">
      <c r="A107" s="15" t="s">
        <v>42</v>
      </c>
      <c r="B107" s="121" t="s">
        <v>146</v>
      </c>
      <c r="C107" s="118"/>
    </row>
    <row r="108" spans="1:3" ht="16.2" thickBot="1" x14ac:dyDescent="0.35">
      <c r="A108" s="161" t="s">
        <v>64</v>
      </c>
      <c r="B108" s="162"/>
      <c r="C108" s="23">
        <f>SUM(C104:C107)</f>
        <v>176.27208333333334</v>
      </c>
    </row>
    <row r="111" spans="1:3" x14ac:dyDescent="0.3">
      <c r="A111" s="160" t="s">
        <v>94</v>
      </c>
      <c r="B111" s="160"/>
      <c r="C111" s="160"/>
    </row>
    <row r="112" spans="1:3" ht="16.2" thickBot="1" x14ac:dyDescent="0.35"/>
    <row r="113" spans="1:4" ht="16.2" thickBot="1" x14ac:dyDescent="0.35">
      <c r="A113" s="13">
        <v>6</v>
      </c>
      <c r="B113" s="19" t="s">
        <v>23</v>
      </c>
      <c r="C113" s="14" t="s">
        <v>57</v>
      </c>
      <c r="D113" s="14" t="s">
        <v>37</v>
      </c>
    </row>
    <row r="114" spans="1:4" ht="16.2" thickBot="1" x14ac:dyDescent="0.35">
      <c r="A114" s="15" t="s">
        <v>38</v>
      </c>
      <c r="B114" s="43" t="s">
        <v>24</v>
      </c>
      <c r="C114" s="117">
        <v>0.1</v>
      </c>
      <c r="D114" s="45">
        <f>C114*C133</f>
        <v>519.91923506398723</v>
      </c>
    </row>
    <row r="115" spans="1:4" ht="16.2" thickBot="1" x14ac:dyDescent="0.35">
      <c r="A115" s="15" t="s">
        <v>40</v>
      </c>
      <c r="B115" s="43" t="s">
        <v>26</v>
      </c>
      <c r="C115" s="117">
        <f>C114</f>
        <v>0.1</v>
      </c>
      <c r="D115" s="45">
        <f>C115*(C133+D114)</f>
        <v>571.91115857038585</v>
      </c>
    </row>
    <row r="116" spans="1:4" ht="16.2" thickBot="1" x14ac:dyDescent="0.35">
      <c r="A116" s="15" t="s">
        <v>41</v>
      </c>
      <c r="B116" s="16" t="s">
        <v>25</v>
      </c>
      <c r="C116" s="17"/>
      <c r="D116" s="23">
        <f>(C$12+C$56+D$68+C$98+C$108)*C116</f>
        <v>0</v>
      </c>
    </row>
    <row r="117" spans="1:4" ht="16.2" thickBot="1" x14ac:dyDescent="0.35">
      <c r="A117" s="15"/>
      <c r="B117" s="43" t="s">
        <v>106</v>
      </c>
      <c r="C117" s="44">
        <f>C118+C119</f>
        <v>3.6499999999999998E-2</v>
      </c>
      <c r="D117" s="45">
        <f>C117*(C$133+D$114+D$115)</f>
        <v>229.6223301660099</v>
      </c>
    </row>
    <row r="118" spans="1:4" ht="16.2" thickBot="1" x14ac:dyDescent="0.35">
      <c r="A118" s="15"/>
      <c r="B118" s="16" t="s">
        <v>104</v>
      </c>
      <c r="C118" s="17">
        <v>0.03</v>
      </c>
      <c r="D118" s="23">
        <f>C118*(C$133+D$114+D$115)</f>
        <v>188.73068232822732</v>
      </c>
    </row>
    <row r="119" spans="1:4" ht="16.2" thickBot="1" x14ac:dyDescent="0.35">
      <c r="A119" s="15"/>
      <c r="B119" s="16" t="s">
        <v>105</v>
      </c>
      <c r="C119" s="17">
        <v>6.4999999999999997E-3</v>
      </c>
      <c r="D119" s="23">
        <f>C119*(C$133+D$114+D$115)</f>
        <v>40.891647837782585</v>
      </c>
    </row>
    <row r="120" spans="1:4" ht="16.2" thickBot="1" x14ac:dyDescent="0.35">
      <c r="A120" s="15"/>
      <c r="B120" s="43" t="s">
        <v>107</v>
      </c>
      <c r="C120" s="44">
        <v>0</v>
      </c>
      <c r="D120" s="45">
        <f>C120*(C$133+D$114+D$115)</f>
        <v>0</v>
      </c>
    </row>
    <row r="121" spans="1:4" ht="16.2" thickBot="1" x14ac:dyDescent="0.35">
      <c r="A121" s="15"/>
      <c r="B121" s="43" t="s">
        <v>108</v>
      </c>
      <c r="C121" s="44">
        <v>0.02</v>
      </c>
      <c r="D121" s="45">
        <f>C121*(C$133+D$114+D$115)</f>
        <v>125.82045488548489</v>
      </c>
    </row>
    <row r="122" spans="1:4" ht="16.2" thickBot="1" x14ac:dyDescent="0.35">
      <c r="A122" s="164" t="s">
        <v>64</v>
      </c>
      <c r="B122" s="165"/>
      <c r="C122" s="44">
        <f>C114+C115+C117+C120+C121</f>
        <v>0.25650000000000001</v>
      </c>
      <c r="D122" s="45">
        <f>D114+D115+D117+D120+D121</f>
        <v>1447.2731786858681</v>
      </c>
    </row>
    <row r="125" spans="1:4" x14ac:dyDescent="0.3">
      <c r="A125" s="160" t="s">
        <v>95</v>
      </c>
      <c r="B125" s="160"/>
      <c r="C125" s="160"/>
    </row>
    <row r="126" spans="1:4" ht="16.2" thickBot="1" x14ac:dyDescent="0.35"/>
    <row r="127" spans="1:4" ht="16.2" thickBot="1" x14ac:dyDescent="0.35">
      <c r="A127" s="13"/>
      <c r="B127" s="14" t="s">
        <v>96</v>
      </c>
      <c r="C127" s="14" t="s">
        <v>37</v>
      </c>
    </row>
    <row r="128" spans="1:4" ht="16.2" thickBot="1" x14ac:dyDescent="0.35">
      <c r="A128" s="21" t="s">
        <v>38</v>
      </c>
      <c r="B128" s="16" t="s">
        <v>35</v>
      </c>
      <c r="C128" s="42">
        <f>C12</f>
        <v>2399.2280000000001</v>
      </c>
    </row>
    <row r="129" spans="1:3" ht="16.2" thickBot="1" x14ac:dyDescent="0.35">
      <c r="A129" s="21" t="s">
        <v>40</v>
      </c>
      <c r="B129" s="16" t="s">
        <v>48</v>
      </c>
      <c r="C129" s="42">
        <f>C56</f>
        <v>2171.7614475872006</v>
      </c>
    </row>
    <row r="130" spans="1:3" ht="16.2" thickBot="1" x14ac:dyDescent="0.35">
      <c r="A130" s="21" t="s">
        <v>41</v>
      </c>
      <c r="B130" s="16" t="s">
        <v>71</v>
      </c>
      <c r="C130" s="42">
        <f>D68</f>
        <v>170.52560994560002</v>
      </c>
    </row>
    <row r="131" spans="1:3" ht="16.2" thickBot="1" x14ac:dyDescent="0.35">
      <c r="A131" s="21" t="s">
        <v>42</v>
      </c>
      <c r="B131" s="16" t="s">
        <v>79</v>
      </c>
      <c r="C131" s="42">
        <f>C98</f>
        <v>281.4052097737374</v>
      </c>
    </row>
    <row r="132" spans="1:3" ht="16.2" thickBot="1" x14ac:dyDescent="0.35">
      <c r="A132" s="21" t="s">
        <v>43</v>
      </c>
      <c r="B132" s="16" t="s">
        <v>91</v>
      </c>
      <c r="C132" s="42">
        <f>C108</f>
        <v>176.27208333333334</v>
      </c>
    </row>
    <row r="133" spans="1:3" ht="16.5" customHeight="1" thickBot="1" x14ac:dyDescent="0.35">
      <c r="A133" s="161" t="s">
        <v>97</v>
      </c>
      <c r="B133" s="162"/>
      <c r="C133" s="42">
        <f>SUM(C128:C132)</f>
        <v>5199.1923506398716</v>
      </c>
    </row>
    <row r="134" spans="1:3" ht="16.2" thickBot="1" x14ac:dyDescent="0.35">
      <c r="A134" s="21" t="s">
        <v>45</v>
      </c>
      <c r="B134" s="16" t="s">
        <v>98</v>
      </c>
      <c r="C134" s="42">
        <f>D122</f>
        <v>1447.2731786858681</v>
      </c>
    </row>
    <row r="135" spans="1:3" ht="16.5" customHeight="1" x14ac:dyDescent="0.3">
      <c r="A135" s="158" t="s">
        <v>99</v>
      </c>
      <c r="B135" s="159"/>
      <c r="C135" s="49">
        <f>C133+C134</f>
        <v>6646.4655293257401</v>
      </c>
    </row>
    <row r="136" spans="1:3" ht="16.5" customHeight="1" x14ac:dyDescent="0.3">
      <c r="A136" s="155" t="s">
        <v>118</v>
      </c>
      <c r="B136" s="156"/>
      <c r="C136" s="51">
        <v>2</v>
      </c>
    </row>
    <row r="137" spans="1:3" ht="16.2" thickBot="1" x14ac:dyDescent="0.35">
      <c r="A137" s="157" t="s">
        <v>119</v>
      </c>
      <c r="B137" s="157"/>
      <c r="C137" s="50">
        <f>C135*C136</f>
        <v>13292.93105865148</v>
      </c>
    </row>
  </sheetData>
  <sheetProtection password="F668" sheet="1" objects="1" scenarios="1"/>
  <mergeCells count="35">
    <mergeCell ref="A39:C39"/>
    <mergeCell ref="A36:B36"/>
    <mergeCell ref="A68:B68"/>
    <mergeCell ref="A59:C59"/>
    <mergeCell ref="A56:B56"/>
    <mergeCell ref="A50:C50"/>
    <mergeCell ref="A47:B47"/>
    <mergeCell ref="A1:D1"/>
    <mergeCell ref="A2:D2"/>
    <mergeCell ref="A12:B12"/>
    <mergeCell ref="A7:C7"/>
    <mergeCell ref="A15:C15"/>
    <mergeCell ref="A3:D3"/>
    <mergeCell ref="A25:D25"/>
    <mergeCell ref="A17:C17"/>
    <mergeCell ref="B4:C4"/>
    <mergeCell ref="B5:C5"/>
    <mergeCell ref="B6:C6"/>
    <mergeCell ref="A22:B22"/>
    <mergeCell ref="A136:B136"/>
    <mergeCell ref="A137:B137"/>
    <mergeCell ref="A135:B135"/>
    <mergeCell ref="A125:C125"/>
    <mergeCell ref="A71:C71"/>
    <mergeCell ref="A83:B83"/>
    <mergeCell ref="A74:C74"/>
    <mergeCell ref="A90:B90"/>
    <mergeCell ref="A86:C86"/>
    <mergeCell ref="A98:B98"/>
    <mergeCell ref="A93:C93"/>
    <mergeCell ref="A133:B133"/>
    <mergeCell ref="A122:B122"/>
    <mergeCell ref="A111:C111"/>
    <mergeCell ref="A108:B108"/>
    <mergeCell ref="A101:C101"/>
  </mergeCells>
  <printOptions horizontalCentered="1" verticalCentered="1"/>
  <pageMargins left="0.51181102362204722" right="0.51181102362204722" top="0.78740157480314965" bottom="0.78740157480314965" header="0.31496062992125984" footer="0.31496062992125984"/>
  <pageSetup paperSize="9" scale="76" orientation="portrait" r:id="rId1"/>
  <headerFooter>
    <oddHeader>&amp;R&amp;G</oddHeader>
  </headerFooter>
  <rowBreaks count="2" manualBreakCount="2">
    <brk id="49" max="3" man="1"/>
    <brk id="92" max="3" man="1"/>
  </rowBreaks>
  <colBreaks count="1" manualBreakCount="1">
    <brk id="4" max="1048575" man="1"/>
  </colBreak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9"/>
  <sheetViews>
    <sheetView showGridLines="0" topLeftCell="A127" workbookViewId="0">
      <selection activeCell="C137" sqref="C137"/>
    </sheetView>
  </sheetViews>
  <sheetFormatPr defaultColWidth="9.109375" defaultRowHeight="15.6" x14ac:dyDescent="0.3"/>
  <cols>
    <col min="1" max="1" width="16.33203125" style="20" customWidth="1"/>
    <col min="2" max="2" width="72.109375" style="20" customWidth="1"/>
    <col min="3" max="3" width="18" style="20" customWidth="1"/>
    <col min="4" max="4" width="14.33203125" style="20" customWidth="1"/>
    <col min="5" max="5" width="14" style="20" bestFit="1" customWidth="1"/>
    <col min="6" max="6" width="12" style="20" customWidth="1"/>
    <col min="7" max="7" width="15.109375" style="20" customWidth="1"/>
    <col min="8" max="16384" width="9.109375" style="20"/>
  </cols>
  <sheetData>
    <row r="1" spans="1:5" ht="22.8" x14ac:dyDescent="0.4">
      <c r="A1" s="168" t="s">
        <v>100</v>
      </c>
      <c r="B1" s="168"/>
      <c r="C1" s="168"/>
      <c r="D1" s="168"/>
    </row>
    <row r="2" spans="1:5" ht="22.8" x14ac:dyDescent="0.4">
      <c r="A2" s="168" t="s">
        <v>101</v>
      </c>
      <c r="B2" s="168"/>
      <c r="C2" s="168"/>
      <c r="D2" s="168"/>
    </row>
    <row r="3" spans="1:5" ht="27.75" customHeight="1" x14ac:dyDescent="0.3">
      <c r="A3" s="172"/>
      <c r="B3" s="172"/>
      <c r="C3" s="172"/>
      <c r="D3" s="172"/>
    </row>
    <row r="4" spans="1:5" x14ac:dyDescent="0.3">
      <c r="A4" s="32" t="s">
        <v>109</v>
      </c>
      <c r="B4" s="173" t="s">
        <v>165</v>
      </c>
      <c r="C4" s="174"/>
    </row>
    <row r="5" spans="1:5" x14ac:dyDescent="0.3">
      <c r="A5" s="32" t="s">
        <v>110</v>
      </c>
      <c r="B5" s="173" t="s">
        <v>151</v>
      </c>
      <c r="C5" s="174"/>
      <c r="E5" s="53"/>
    </row>
    <row r="6" spans="1:5" x14ac:dyDescent="0.3">
      <c r="A6" s="32"/>
      <c r="B6" s="173"/>
      <c r="C6" s="174"/>
    </row>
    <row r="7" spans="1:5" x14ac:dyDescent="0.3">
      <c r="A7" s="171" t="s">
        <v>35</v>
      </c>
      <c r="B7" s="171"/>
      <c r="C7" s="171"/>
    </row>
    <row r="8" spans="1:5" ht="16.2" thickBot="1" x14ac:dyDescent="0.35"/>
    <row r="9" spans="1:5" ht="16.2" thickBot="1" x14ac:dyDescent="0.35">
      <c r="A9" s="13">
        <v>1</v>
      </c>
      <c r="B9" s="47" t="s">
        <v>36</v>
      </c>
      <c r="C9" s="47" t="s">
        <v>37</v>
      </c>
    </row>
    <row r="10" spans="1:5" ht="16.2" thickBot="1" x14ac:dyDescent="0.35">
      <c r="A10" s="15" t="s">
        <v>38</v>
      </c>
      <c r="B10" s="16" t="s">
        <v>39</v>
      </c>
      <c r="C10" s="23">
        <v>1845.56</v>
      </c>
      <c r="D10" s="70">
        <f>C10+C11</f>
        <v>2399.2280000000001</v>
      </c>
      <c r="E10" s="70">
        <f>D10/220</f>
        <v>10.905581818181819</v>
      </c>
    </row>
    <row r="11" spans="1:5" ht="16.2" thickBot="1" x14ac:dyDescent="0.35">
      <c r="A11" s="15" t="s">
        <v>40</v>
      </c>
      <c r="B11" s="16" t="s">
        <v>114</v>
      </c>
      <c r="C11" s="23">
        <f>C10*0.3</f>
        <v>553.66800000000001</v>
      </c>
      <c r="D11" s="70"/>
      <c r="E11" s="70">
        <f>E10*0.2</f>
        <v>2.181116363636364</v>
      </c>
    </row>
    <row r="12" spans="1:5" ht="16.2" thickBot="1" x14ac:dyDescent="0.35">
      <c r="A12" s="15" t="s">
        <v>41</v>
      </c>
      <c r="B12" s="16" t="s">
        <v>4</v>
      </c>
      <c r="C12" s="23">
        <f>D12*E11</f>
        <v>232.37613738181824</v>
      </c>
      <c r="D12" s="72">
        <f>7*15.22</f>
        <v>106.54</v>
      </c>
      <c r="E12" s="70">
        <f>E11+E10</f>
        <v>13.086698181818182</v>
      </c>
    </row>
    <row r="13" spans="1:5" ht="16.2" thickBot="1" x14ac:dyDescent="0.35">
      <c r="A13" s="15" t="s">
        <v>42</v>
      </c>
      <c r="B13" s="16" t="s">
        <v>44</v>
      </c>
      <c r="C13" s="23">
        <f>E12*15.22</f>
        <v>199.17954632727273</v>
      </c>
      <c r="D13" s="73"/>
      <c r="E13" s="73"/>
    </row>
    <row r="14" spans="1:5" ht="16.2" thickBot="1" x14ac:dyDescent="0.35">
      <c r="A14" s="169" t="s">
        <v>5</v>
      </c>
      <c r="B14" s="170"/>
      <c r="C14" s="39">
        <f>SUM(C10:C13)</f>
        <v>2830.7836837090913</v>
      </c>
    </row>
    <row r="17" spans="1:4" x14ac:dyDescent="0.3">
      <c r="A17" s="160" t="s">
        <v>48</v>
      </c>
      <c r="B17" s="160"/>
      <c r="C17" s="160"/>
    </row>
    <row r="18" spans="1:4" x14ac:dyDescent="0.3">
      <c r="A18" s="12"/>
    </row>
    <row r="19" spans="1:4" x14ac:dyDescent="0.3">
      <c r="A19" s="163" t="s">
        <v>49</v>
      </c>
      <c r="B19" s="163"/>
      <c r="C19" s="163"/>
    </row>
    <row r="20" spans="1:4" ht="16.2" thickBot="1" x14ac:dyDescent="0.35"/>
    <row r="21" spans="1:4" ht="16.2" thickBot="1" x14ac:dyDescent="0.35">
      <c r="A21" s="13" t="s">
        <v>50</v>
      </c>
      <c r="B21" s="47" t="s">
        <v>51</v>
      </c>
      <c r="C21" s="47" t="s">
        <v>57</v>
      </c>
      <c r="D21" s="47" t="s">
        <v>37</v>
      </c>
    </row>
    <row r="22" spans="1:4" ht="16.2" thickBot="1" x14ac:dyDescent="0.35">
      <c r="A22" s="15" t="s">
        <v>38</v>
      </c>
      <c r="B22" s="35" t="s">
        <v>52</v>
      </c>
      <c r="C22" s="37">
        <f>'Posto 12x36 diurno'!C20</f>
        <v>8.3299999999999999E-2</v>
      </c>
      <c r="D22" s="36">
        <f>C$14*C22</f>
        <v>235.80428085296731</v>
      </c>
    </row>
    <row r="23" spans="1:4" ht="16.2" thickBot="1" x14ac:dyDescent="0.35">
      <c r="A23" s="15" t="s">
        <v>40</v>
      </c>
      <c r="B23" s="33" t="s">
        <v>53</v>
      </c>
      <c r="C23" s="37">
        <f>'Posto 12x36 diurno'!C21</f>
        <v>0.121</v>
      </c>
      <c r="D23" s="38">
        <f>C$14*C23</f>
        <v>342.52482572880001</v>
      </c>
    </row>
    <row r="24" spans="1:4" ht="16.2" thickBot="1" x14ac:dyDescent="0.35">
      <c r="A24" s="161" t="s">
        <v>5</v>
      </c>
      <c r="B24" s="162"/>
      <c r="C24" s="40">
        <f>SUM(C22:C23)</f>
        <v>0.20429999999999998</v>
      </c>
      <c r="D24" s="41">
        <f>C$14*C24</f>
        <v>578.32910658176729</v>
      </c>
    </row>
    <row r="27" spans="1:4" ht="32.25" customHeight="1" x14ac:dyDescent="0.3">
      <c r="A27" s="166" t="s">
        <v>54</v>
      </c>
      <c r="B27" s="166"/>
      <c r="C27" s="166"/>
      <c r="D27" s="166"/>
    </row>
    <row r="28" spans="1:4" ht="16.2" thickBot="1" x14ac:dyDescent="0.35"/>
    <row r="29" spans="1:4" ht="16.2" thickBot="1" x14ac:dyDescent="0.35">
      <c r="A29" s="13" t="s">
        <v>55</v>
      </c>
      <c r="B29" s="47" t="s">
        <v>56</v>
      </c>
      <c r="C29" s="47" t="s">
        <v>57</v>
      </c>
      <c r="D29" s="47" t="s">
        <v>37</v>
      </c>
    </row>
    <row r="30" spans="1:4" ht="16.2" thickBot="1" x14ac:dyDescent="0.35">
      <c r="A30" s="15" t="s">
        <v>38</v>
      </c>
      <c r="B30" s="16" t="s">
        <v>58</v>
      </c>
      <c r="C30" s="37">
        <f>'Posto 12x36 diurno'!C28</f>
        <v>0.2</v>
      </c>
      <c r="D30" s="38">
        <f t="shared" ref="D30:D38" si="0">(D$24+C$14)*C30</f>
        <v>681.82255805817169</v>
      </c>
    </row>
    <row r="31" spans="1:4" ht="16.2" thickBot="1" x14ac:dyDescent="0.35">
      <c r="A31" s="15" t="s">
        <v>40</v>
      </c>
      <c r="B31" s="16" t="s">
        <v>59</v>
      </c>
      <c r="C31" s="37">
        <f>'Posto 12x36 diurno'!C29</f>
        <v>2.5000000000000001E-2</v>
      </c>
      <c r="D31" s="38">
        <f t="shared" si="0"/>
        <v>85.227819757271462</v>
      </c>
    </row>
    <row r="32" spans="1:4" ht="16.2" thickBot="1" x14ac:dyDescent="0.35">
      <c r="A32" s="15" t="s">
        <v>41</v>
      </c>
      <c r="B32" s="16" t="s">
        <v>60</v>
      </c>
      <c r="C32" s="37">
        <f>'Posto 12x36 diurno'!C30</f>
        <v>0.03</v>
      </c>
      <c r="D32" s="38">
        <f t="shared" si="0"/>
        <v>102.27338370872575</v>
      </c>
    </row>
    <row r="33" spans="1:4" ht="16.2" thickBot="1" x14ac:dyDescent="0.35">
      <c r="A33" s="15" t="s">
        <v>42</v>
      </c>
      <c r="B33" s="16" t="s">
        <v>61</v>
      </c>
      <c r="C33" s="37">
        <f>'Posto 12x36 diurno'!C31</f>
        <v>1.4999999999999999E-2</v>
      </c>
      <c r="D33" s="38">
        <f t="shared" si="0"/>
        <v>51.136691854362873</v>
      </c>
    </row>
    <row r="34" spans="1:4" ht="16.2" thickBot="1" x14ac:dyDescent="0.35">
      <c r="A34" s="15" t="s">
        <v>43</v>
      </c>
      <c r="B34" s="16" t="s">
        <v>62</v>
      </c>
      <c r="C34" s="37">
        <f>'Posto 12x36 diurno'!C32</f>
        <v>0.01</v>
      </c>
      <c r="D34" s="38">
        <f t="shared" si="0"/>
        <v>34.091127902908582</v>
      </c>
    </row>
    <row r="35" spans="1:4" ht="16.2" thickBot="1" x14ac:dyDescent="0.35">
      <c r="A35" s="15" t="s">
        <v>45</v>
      </c>
      <c r="B35" s="16" t="s">
        <v>6</v>
      </c>
      <c r="C35" s="37">
        <f>'Posto 12x36 diurno'!C33</f>
        <v>6.0000000000000001E-3</v>
      </c>
      <c r="D35" s="38">
        <f t="shared" si="0"/>
        <v>20.45467674174515</v>
      </c>
    </row>
    <row r="36" spans="1:4" ht="16.2" thickBot="1" x14ac:dyDescent="0.35">
      <c r="A36" s="15" t="s">
        <v>46</v>
      </c>
      <c r="B36" s="16" t="s">
        <v>7</v>
      </c>
      <c r="C36" s="37">
        <f>'Posto 12x36 diurno'!C34</f>
        <v>2E-3</v>
      </c>
      <c r="D36" s="38">
        <f t="shared" si="0"/>
        <v>6.8182255805817169</v>
      </c>
    </row>
    <row r="37" spans="1:4" ht="16.2" thickBot="1" x14ac:dyDescent="0.35">
      <c r="A37" s="15" t="s">
        <v>63</v>
      </c>
      <c r="B37" s="16" t="s">
        <v>8</v>
      </c>
      <c r="C37" s="37">
        <f>'Posto 12x36 diurno'!C35</f>
        <v>0.08</v>
      </c>
      <c r="D37" s="38">
        <f t="shared" si="0"/>
        <v>272.72902322326865</v>
      </c>
    </row>
    <row r="38" spans="1:4" ht="16.2" thickBot="1" x14ac:dyDescent="0.35">
      <c r="A38" s="161" t="s">
        <v>64</v>
      </c>
      <c r="B38" s="162"/>
      <c r="C38" s="17">
        <f>SUM(C30:C37)</f>
        <v>0.36800000000000005</v>
      </c>
      <c r="D38" s="38">
        <f t="shared" si="0"/>
        <v>1254.553506827036</v>
      </c>
    </row>
    <row r="41" spans="1:4" x14ac:dyDescent="0.3">
      <c r="A41" s="163" t="s">
        <v>65</v>
      </c>
      <c r="B41" s="163"/>
      <c r="C41" s="163"/>
    </row>
    <row r="42" spans="1:4" ht="16.2" thickBot="1" x14ac:dyDescent="0.35"/>
    <row r="43" spans="1:4" ht="16.2" thickBot="1" x14ac:dyDescent="0.35">
      <c r="A43" s="13" t="s">
        <v>66</v>
      </c>
      <c r="B43" s="47" t="s">
        <v>67</v>
      </c>
      <c r="C43" s="47" t="s">
        <v>37</v>
      </c>
    </row>
    <row r="44" spans="1:4" ht="16.2" thickBot="1" x14ac:dyDescent="0.35">
      <c r="A44" s="15" t="s">
        <v>38</v>
      </c>
      <c r="B44" s="16" t="s">
        <v>68</v>
      </c>
      <c r="C44" s="25">
        <f>'Posto 12x36 diurno'!C42</f>
        <v>41.466400000000021</v>
      </c>
    </row>
    <row r="45" spans="1:4" ht="16.2" thickBot="1" x14ac:dyDescent="0.35">
      <c r="A45" s="15" t="s">
        <v>40</v>
      </c>
      <c r="B45" s="16" t="s">
        <v>111</v>
      </c>
      <c r="C45" s="25">
        <f>'Posto 12x36 diurno'!C43</f>
        <v>400.74564400000003</v>
      </c>
    </row>
    <row r="46" spans="1:4" ht="16.2" thickBot="1" x14ac:dyDescent="0.35">
      <c r="A46" s="15" t="s">
        <v>41</v>
      </c>
      <c r="B46" s="16" t="s">
        <v>127</v>
      </c>
      <c r="C46" s="118">
        <v>15</v>
      </c>
    </row>
    <row r="47" spans="1:4" ht="16.2" thickBot="1" x14ac:dyDescent="0.35">
      <c r="A47" s="46" t="s">
        <v>42</v>
      </c>
      <c r="B47" s="34" t="s">
        <v>144</v>
      </c>
      <c r="C47" s="25">
        <f>'Posto 12x36 diurno'!C45</f>
        <v>161.0915</v>
      </c>
    </row>
    <row r="48" spans="1:4" ht="16.2" thickBot="1" x14ac:dyDescent="0.35">
      <c r="A48" s="46" t="s">
        <v>43</v>
      </c>
      <c r="B48" s="119" t="s">
        <v>145</v>
      </c>
      <c r="C48" s="118"/>
    </row>
    <row r="49" spans="1:4" ht="16.2" thickBot="1" x14ac:dyDescent="0.35">
      <c r="A49" s="169" t="s">
        <v>5</v>
      </c>
      <c r="B49" s="170"/>
      <c r="C49" s="23">
        <f>SUM(C44:C48)</f>
        <v>618.3035440000001</v>
      </c>
    </row>
    <row r="52" spans="1:4" x14ac:dyDescent="0.3">
      <c r="A52" s="163" t="s">
        <v>69</v>
      </c>
      <c r="B52" s="163"/>
      <c r="C52" s="163"/>
    </row>
    <row r="53" spans="1:4" ht="16.2" thickBot="1" x14ac:dyDescent="0.35"/>
    <row r="54" spans="1:4" ht="16.2" thickBot="1" x14ac:dyDescent="0.35">
      <c r="A54" s="13">
        <v>2</v>
      </c>
      <c r="B54" s="47" t="s">
        <v>70</v>
      </c>
      <c r="C54" s="47" t="s">
        <v>37</v>
      </c>
    </row>
    <row r="55" spans="1:4" ht="16.2" thickBot="1" x14ac:dyDescent="0.35">
      <c r="A55" s="15" t="s">
        <v>50</v>
      </c>
      <c r="B55" s="16" t="s">
        <v>51</v>
      </c>
      <c r="C55" s="23">
        <f>D24</f>
        <v>578.32910658176729</v>
      </c>
    </row>
    <row r="56" spans="1:4" ht="16.2" thickBot="1" x14ac:dyDescent="0.35">
      <c r="A56" s="15" t="s">
        <v>55</v>
      </c>
      <c r="B56" s="16" t="s">
        <v>56</v>
      </c>
      <c r="C56" s="23">
        <f>D38</f>
        <v>1254.553506827036</v>
      </c>
    </row>
    <row r="57" spans="1:4" ht="16.2" thickBot="1" x14ac:dyDescent="0.35">
      <c r="A57" s="15" t="s">
        <v>66</v>
      </c>
      <c r="B57" s="16" t="s">
        <v>67</v>
      </c>
      <c r="C57" s="23">
        <f>C49</f>
        <v>618.3035440000001</v>
      </c>
    </row>
    <row r="58" spans="1:4" ht="16.2" thickBot="1" x14ac:dyDescent="0.35">
      <c r="A58" s="161" t="s">
        <v>5</v>
      </c>
      <c r="B58" s="162"/>
      <c r="C58" s="23">
        <f>SUM(C55:C57)</f>
        <v>2451.1861574088034</v>
      </c>
    </row>
    <row r="59" spans="1:4" x14ac:dyDescent="0.3">
      <c r="A59" s="2"/>
    </row>
    <row r="61" spans="1:4" x14ac:dyDescent="0.3">
      <c r="A61" s="160" t="s">
        <v>71</v>
      </c>
      <c r="B61" s="160"/>
      <c r="C61" s="160"/>
    </row>
    <row r="62" spans="1:4" ht="16.2" thickBot="1" x14ac:dyDescent="0.35"/>
    <row r="63" spans="1:4" ht="16.2" thickBot="1" x14ac:dyDescent="0.35">
      <c r="A63" s="13">
        <v>3</v>
      </c>
      <c r="B63" s="47" t="s">
        <v>72</v>
      </c>
      <c r="C63" s="47" t="s">
        <v>57</v>
      </c>
      <c r="D63" s="47" t="s">
        <v>37</v>
      </c>
    </row>
    <row r="64" spans="1:4" ht="16.2" thickBot="1" x14ac:dyDescent="0.35">
      <c r="A64" s="15" t="s">
        <v>38</v>
      </c>
      <c r="B64" s="18" t="s">
        <v>73</v>
      </c>
      <c r="C64" s="37">
        <f>'Posto 12x36 diurno'!C62</f>
        <v>4.1999999999999997E-3</v>
      </c>
      <c r="D64" s="23">
        <f>(C$14)*C64</f>
        <v>11.889291471578183</v>
      </c>
    </row>
    <row r="65" spans="1:4" ht="16.2" thickBot="1" x14ac:dyDescent="0.35">
      <c r="A65" s="15" t="s">
        <v>40</v>
      </c>
      <c r="B65" s="26" t="s">
        <v>74</v>
      </c>
      <c r="C65" s="37">
        <f>'Posto 12x36 diurno'!C63</f>
        <v>3.3599999999999998E-4</v>
      </c>
      <c r="D65" s="23">
        <f t="shared" ref="D65:D69" si="1">(C$14)*C65</f>
        <v>0.9511433177262546</v>
      </c>
    </row>
    <row r="66" spans="1:4" ht="16.2" thickBot="1" x14ac:dyDescent="0.35">
      <c r="A66" s="15" t="s">
        <v>41</v>
      </c>
      <c r="B66" s="18" t="s">
        <v>75</v>
      </c>
      <c r="C66" s="37">
        <f>'Posto 12x36 diurno'!C64</f>
        <v>3.5999999999999999E-3</v>
      </c>
      <c r="D66" s="23">
        <f t="shared" si="1"/>
        <v>10.190821261352728</v>
      </c>
    </row>
    <row r="67" spans="1:4" ht="16.2" thickBot="1" x14ac:dyDescent="0.35">
      <c r="A67" s="15" t="s">
        <v>42</v>
      </c>
      <c r="B67" s="18" t="s">
        <v>76</v>
      </c>
      <c r="C67" s="37">
        <f>'Posto 12x36 diurno'!C65</f>
        <v>1.9400000000000001E-2</v>
      </c>
      <c r="D67" s="23">
        <f t="shared" si="1"/>
        <v>54.917203463956376</v>
      </c>
    </row>
    <row r="68" spans="1:4" ht="16.2" thickBot="1" x14ac:dyDescent="0.35">
      <c r="A68" s="15" t="s">
        <v>43</v>
      </c>
      <c r="B68" s="18" t="s">
        <v>77</v>
      </c>
      <c r="C68" s="37">
        <f>'Posto 12x36 diurno'!C66</f>
        <v>7.1392000000000009E-3</v>
      </c>
      <c r="D68" s="23">
        <f t="shared" si="1"/>
        <v>20.209530874735947</v>
      </c>
    </row>
    <row r="69" spans="1:4" ht="16.2" thickBot="1" x14ac:dyDescent="0.35">
      <c r="A69" s="15" t="s">
        <v>45</v>
      </c>
      <c r="B69" s="18" t="s">
        <v>78</v>
      </c>
      <c r="C69" s="37">
        <f>'Posto 12x36 diurno'!C67</f>
        <v>3.6400000000000002E-2</v>
      </c>
      <c r="D69" s="23">
        <f t="shared" si="1"/>
        <v>103.04052608701093</v>
      </c>
    </row>
    <row r="70" spans="1:4" ht="16.2" thickBot="1" x14ac:dyDescent="0.35">
      <c r="A70" s="161" t="s">
        <v>5</v>
      </c>
      <c r="B70" s="162"/>
      <c r="C70" s="27">
        <f>SUM(C64:C69)</f>
        <v>7.1075200000000005E-2</v>
      </c>
      <c r="D70" s="23">
        <f>SUM(D64:D69)</f>
        <v>201.19851647636042</v>
      </c>
    </row>
    <row r="73" spans="1:4" x14ac:dyDescent="0.3">
      <c r="A73" s="160" t="s">
        <v>79</v>
      </c>
      <c r="B73" s="160"/>
      <c r="C73" s="160"/>
    </row>
    <row r="76" spans="1:4" x14ac:dyDescent="0.3">
      <c r="A76" s="163" t="s">
        <v>80</v>
      </c>
      <c r="B76" s="163"/>
      <c r="C76" s="163"/>
    </row>
    <row r="77" spans="1:4" ht="16.2" thickBot="1" x14ac:dyDescent="0.35">
      <c r="A77" s="12"/>
    </row>
    <row r="78" spans="1:4" ht="16.2" thickBot="1" x14ac:dyDescent="0.35">
      <c r="A78" s="13" t="s">
        <v>81</v>
      </c>
      <c r="B78" s="47" t="s">
        <v>82</v>
      </c>
      <c r="C78" s="47" t="s">
        <v>57</v>
      </c>
      <c r="D78" s="47" t="s">
        <v>37</v>
      </c>
    </row>
    <row r="79" spans="1:4" ht="16.2" thickBot="1" x14ac:dyDescent="0.35">
      <c r="A79" s="15" t="s">
        <v>38</v>
      </c>
      <c r="B79" s="16" t="s">
        <v>166</v>
      </c>
      <c r="C79" s="37">
        <f>'Posto 12x36 diurno'!C77</f>
        <v>6.9444444444444441E-3</v>
      </c>
      <c r="D79" s="23">
        <f>(C$14)*C79</f>
        <v>19.658220025757576</v>
      </c>
    </row>
    <row r="80" spans="1:4" ht="16.2" thickBot="1" x14ac:dyDescent="0.35">
      <c r="A80" s="15" t="s">
        <v>40</v>
      </c>
      <c r="B80" s="16" t="s">
        <v>82</v>
      </c>
      <c r="C80" s="122">
        <f>'Posto 12x36 diurno'!C78</f>
        <v>0.02</v>
      </c>
      <c r="D80" s="23">
        <f>(C$14)*C80</f>
        <v>56.615673674181828</v>
      </c>
    </row>
    <row r="81" spans="1:5" ht="16.2" thickBot="1" x14ac:dyDescent="0.35">
      <c r="A81" s="15" t="s">
        <v>41</v>
      </c>
      <c r="B81" s="16" t="s">
        <v>83</v>
      </c>
      <c r="C81" s="122">
        <f>'Posto 12x36 diurno'!C79</f>
        <v>1.4999999999999999E-2</v>
      </c>
      <c r="D81" s="23">
        <f>(C$14)*C81</f>
        <v>42.461755255636369</v>
      </c>
    </row>
    <row r="82" spans="1:5" ht="16.2" thickBot="1" x14ac:dyDescent="0.35">
      <c r="A82" s="15" t="s">
        <v>42</v>
      </c>
      <c r="B82" s="16" t="s">
        <v>84</v>
      </c>
      <c r="C82" s="122">
        <f>'Posto 12x36 diurno'!C80</f>
        <v>0.01</v>
      </c>
      <c r="D82" s="23">
        <f t="shared" ref="D82:D85" si="2">(C$14)*C82</f>
        <v>28.307836837090914</v>
      </c>
    </row>
    <row r="83" spans="1:5" ht="16.2" thickBot="1" x14ac:dyDescent="0.35">
      <c r="A83" s="15" t="s">
        <v>43</v>
      </c>
      <c r="B83" s="16" t="s">
        <v>85</v>
      </c>
      <c r="C83" s="122">
        <f>'Posto 12x36 diurno'!C81</f>
        <v>0.01</v>
      </c>
      <c r="D83" s="23">
        <f t="shared" si="2"/>
        <v>28.307836837090914</v>
      </c>
    </row>
    <row r="84" spans="1:5" ht="16.2" thickBot="1" x14ac:dyDescent="0.35">
      <c r="A84" s="15" t="s">
        <v>45</v>
      </c>
      <c r="B84" s="121" t="s">
        <v>47</v>
      </c>
      <c r="C84" s="122">
        <f>'Posto 12x36 diurno'!C82</f>
        <v>0</v>
      </c>
      <c r="D84" s="23">
        <f t="shared" si="2"/>
        <v>0</v>
      </c>
    </row>
    <row r="85" spans="1:5" ht="16.2" thickBot="1" x14ac:dyDescent="0.35">
      <c r="A85" s="161" t="s">
        <v>64</v>
      </c>
      <c r="B85" s="162"/>
      <c r="C85" s="27">
        <f>SUM(C79:C84)</f>
        <v>6.1944444444444448E-2</v>
      </c>
      <c r="D85" s="23">
        <f t="shared" si="2"/>
        <v>175.35132262975762</v>
      </c>
    </row>
    <row r="88" spans="1:5" x14ac:dyDescent="0.3">
      <c r="A88" s="163" t="s">
        <v>86</v>
      </c>
      <c r="B88" s="163"/>
      <c r="C88" s="163"/>
    </row>
    <row r="89" spans="1:5" ht="16.2" thickBot="1" x14ac:dyDescent="0.35">
      <c r="A89" s="12"/>
    </row>
    <row r="90" spans="1:5" ht="16.2" thickBot="1" x14ac:dyDescent="0.35">
      <c r="A90" s="13" t="s">
        <v>87</v>
      </c>
      <c r="B90" s="54" t="s">
        <v>129</v>
      </c>
      <c r="C90" s="47" t="s">
        <v>37</v>
      </c>
      <c r="E90" s="70">
        <f>C10+C11</f>
        <v>2399.2280000000001</v>
      </c>
    </row>
    <row r="91" spans="1:5" ht="16.2" thickBot="1" x14ac:dyDescent="0.35">
      <c r="A91" s="15" t="s">
        <v>38</v>
      </c>
      <c r="B91" s="16" t="s">
        <v>102</v>
      </c>
      <c r="C91" s="52">
        <f>E95/2</f>
        <v>132.78636421818183</v>
      </c>
      <c r="E91" s="70"/>
    </row>
    <row r="92" spans="1:5" ht="16.2" thickBot="1" x14ac:dyDescent="0.35">
      <c r="A92" s="161" t="s">
        <v>5</v>
      </c>
      <c r="B92" s="162"/>
      <c r="C92" s="52">
        <f>C91</f>
        <v>132.78636421818183</v>
      </c>
      <c r="E92" s="70"/>
    </row>
    <row r="93" spans="1:5" x14ac:dyDescent="0.3">
      <c r="E93" s="70">
        <f>E90/220</f>
        <v>10.905581818181819</v>
      </c>
    </row>
    <row r="94" spans="1:5" x14ac:dyDescent="0.3">
      <c r="E94" s="70">
        <f>E93*1.6</f>
        <v>17.448930909090912</v>
      </c>
    </row>
    <row r="95" spans="1:5" x14ac:dyDescent="0.3">
      <c r="A95" s="163" t="s">
        <v>89</v>
      </c>
      <c r="B95" s="163"/>
      <c r="C95" s="163"/>
      <c r="E95" s="70">
        <f>E94*15.22</f>
        <v>265.57272843636366</v>
      </c>
    </row>
    <row r="96" spans="1:5" ht="16.2" thickBot="1" x14ac:dyDescent="0.35">
      <c r="A96" s="12"/>
    </row>
    <row r="97" spans="1:3" ht="16.2" thickBot="1" x14ac:dyDescent="0.35">
      <c r="A97" s="13">
        <v>4</v>
      </c>
      <c r="B97" s="47" t="s">
        <v>90</v>
      </c>
      <c r="C97" s="47" t="s">
        <v>37</v>
      </c>
    </row>
    <row r="98" spans="1:3" ht="16.2" thickBot="1" x14ac:dyDescent="0.35">
      <c r="A98" s="15" t="s">
        <v>81</v>
      </c>
      <c r="B98" s="16" t="s">
        <v>82</v>
      </c>
      <c r="C98" s="23">
        <f>D85</f>
        <v>175.35132262975762</v>
      </c>
    </row>
    <row r="99" spans="1:3" ht="16.2" thickBot="1" x14ac:dyDescent="0.35">
      <c r="A99" s="15" t="s">
        <v>87</v>
      </c>
      <c r="B99" s="16" t="s">
        <v>88</v>
      </c>
      <c r="C99" s="23">
        <f>C92</f>
        <v>132.78636421818183</v>
      </c>
    </row>
    <row r="100" spans="1:3" ht="16.2" thickBot="1" x14ac:dyDescent="0.35">
      <c r="A100" s="161" t="s">
        <v>5</v>
      </c>
      <c r="B100" s="162"/>
      <c r="C100" s="39">
        <f>C98+C99</f>
        <v>308.13768684793945</v>
      </c>
    </row>
    <row r="103" spans="1:3" x14ac:dyDescent="0.3">
      <c r="A103" s="160" t="s">
        <v>91</v>
      </c>
      <c r="B103" s="160"/>
      <c r="C103" s="160"/>
    </row>
    <row r="104" spans="1:3" ht="16.2" thickBot="1" x14ac:dyDescent="0.35"/>
    <row r="105" spans="1:3" ht="16.2" thickBot="1" x14ac:dyDescent="0.35">
      <c r="A105" s="13">
        <v>5</v>
      </c>
      <c r="B105" s="19" t="s">
        <v>22</v>
      </c>
      <c r="C105" s="47" t="s">
        <v>37</v>
      </c>
    </row>
    <row r="106" spans="1:3" ht="16.2" thickBot="1" x14ac:dyDescent="0.35">
      <c r="A106" s="15" t="s">
        <v>38</v>
      </c>
      <c r="B106" s="16" t="s">
        <v>92</v>
      </c>
      <c r="C106" s="118">
        <f>'Planilha de Apoio - P 12 x 36'!C39</f>
        <v>60</v>
      </c>
    </row>
    <row r="107" spans="1:3" ht="16.2" thickBot="1" x14ac:dyDescent="0.35">
      <c r="A107" s="15" t="s">
        <v>40</v>
      </c>
      <c r="B107" s="16" t="s">
        <v>93</v>
      </c>
      <c r="C107" s="118">
        <f>'Planilha de Apoio - P 12 x 36'!D27</f>
        <v>0</v>
      </c>
    </row>
    <row r="108" spans="1:3" ht="16.2" thickBot="1" x14ac:dyDescent="0.35">
      <c r="A108" s="15" t="s">
        <v>41</v>
      </c>
      <c r="B108" s="121" t="s">
        <v>146</v>
      </c>
      <c r="C108" s="118"/>
    </row>
    <row r="109" spans="1:3" ht="16.2" thickBot="1" x14ac:dyDescent="0.35">
      <c r="A109" s="15" t="s">
        <v>42</v>
      </c>
      <c r="B109" s="121" t="s">
        <v>146</v>
      </c>
      <c r="C109" s="118"/>
    </row>
    <row r="110" spans="1:3" ht="16.2" thickBot="1" x14ac:dyDescent="0.35">
      <c r="A110" s="161" t="s">
        <v>64</v>
      </c>
      <c r="B110" s="162"/>
      <c r="C110" s="23">
        <f>SUM(C106:C109)</f>
        <v>60</v>
      </c>
    </row>
    <row r="113" spans="1:4" x14ac:dyDescent="0.3">
      <c r="A113" s="160" t="s">
        <v>94</v>
      </c>
      <c r="B113" s="160"/>
      <c r="C113" s="160"/>
    </row>
    <row r="114" spans="1:4" ht="16.2" thickBot="1" x14ac:dyDescent="0.35"/>
    <row r="115" spans="1:4" ht="16.2" thickBot="1" x14ac:dyDescent="0.35">
      <c r="A115" s="13">
        <v>6</v>
      </c>
      <c r="B115" s="19" t="s">
        <v>23</v>
      </c>
      <c r="C115" s="47" t="s">
        <v>57</v>
      </c>
      <c r="D115" s="47" t="s">
        <v>37</v>
      </c>
    </row>
    <row r="116" spans="1:4" ht="16.2" thickBot="1" x14ac:dyDescent="0.35">
      <c r="A116" s="15" t="s">
        <v>38</v>
      </c>
      <c r="B116" s="43" t="s">
        <v>24</v>
      </c>
      <c r="C116" s="117">
        <f>'Posto 12x36 diurno'!C114</f>
        <v>0.1</v>
      </c>
      <c r="D116" s="45">
        <f>C116*C135</f>
        <v>585.13060444421933</v>
      </c>
    </row>
    <row r="117" spans="1:4" ht="16.2" thickBot="1" x14ac:dyDescent="0.35">
      <c r="A117" s="15" t="s">
        <v>40</v>
      </c>
      <c r="B117" s="43" t="s">
        <v>26</v>
      </c>
      <c r="C117" s="117">
        <f>C116</f>
        <v>0.1</v>
      </c>
      <c r="D117" s="45">
        <f>C117*(C135+D116)</f>
        <v>643.6436648886413</v>
      </c>
    </row>
    <row r="118" spans="1:4" ht="16.2" thickBot="1" x14ac:dyDescent="0.35">
      <c r="A118" s="15" t="s">
        <v>41</v>
      </c>
      <c r="B118" s="16" t="s">
        <v>25</v>
      </c>
      <c r="C118" s="17"/>
      <c r="D118" s="23">
        <f>(C$14+C$58+D$70+C$100+C$110)*C118</f>
        <v>0</v>
      </c>
    </row>
    <row r="119" spans="1:4" ht="16.2" thickBot="1" x14ac:dyDescent="0.35">
      <c r="A119" s="15"/>
      <c r="B119" s="43" t="s">
        <v>106</v>
      </c>
      <c r="C119" s="44">
        <f>C120+C121</f>
        <v>3.6499999999999998E-2</v>
      </c>
      <c r="D119" s="45">
        <f>C119*(C$135+D$116+D$117)</f>
        <v>258.42293145278944</v>
      </c>
    </row>
    <row r="120" spans="1:4" ht="16.2" thickBot="1" x14ac:dyDescent="0.35">
      <c r="A120" s="15"/>
      <c r="B120" s="16" t="s">
        <v>104</v>
      </c>
      <c r="C120" s="17">
        <v>0.03</v>
      </c>
      <c r="D120" s="23">
        <f>C120*(C$135+D$116+D$117)</f>
        <v>212.4024094132516</v>
      </c>
    </row>
    <row r="121" spans="1:4" ht="16.2" thickBot="1" x14ac:dyDescent="0.35">
      <c r="A121" s="15"/>
      <c r="B121" s="16" t="s">
        <v>105</v>
      </c>
      <c r="C121" s="17">
        <v>6.4999999999999997E-3</v>
      </c>
      <c r="D121" s="23">
        <f>C121*(C$135+D$116+D$117)</f>
        <v>46.020522039537845</v>
      </c>
    </row>
    <row r="122" spans="1:4" ht="16.2" thickBot="1" x14ac:dyDescent="0.35">
      <c r="A122" s="15"/>
      <c r="B122" s="43" t="s">
        <v>107</v>
      </c>
      <c r="C122" s="44">
        <v>0</v>
      </c>
      <c r="D122" s="45">
        <f>C122*(C$135+D$116+D$117)</f>
        <v>0</v>
      </c>
    </row>
    <row r="123" spans="1:4" ht="16.2" thickBot="1" x14ac:dyDescent="0.35">
      <c r="A123" s="15"/>
      <c r="B123" s="43" t="s">
        <v>108</v>
      </c>
      <c r="C123" s="44">
        <v>0.02</v>
      </c>
      <c r="D123" s="45">
        <f>C123*(C$135+D$116+D$117)</f>
        <v>141.60160627550107</v>
      </c>
    </row>
    <row r="124" spans="1:4" ht="16.2" thickBot="1" x14ac:dyDescent="0.35">
      <c r="A124" s="164" t="s">
        <v>64</v>
      </c>
      <c r="B124" s="165"/>
      <c r="C124" s="44">
        <f>C116+C117+C119+C122+C123</f>
        <v>0.25650000000000001</v>
      </c>
      <c r="D124" s="45">
        <f>D116+D117+D119+D122+D123</f>
        <v>1628.7988070611511</v>
      </c>
    </row>
    <row r="127" spans="1:4" x14ac:dyDescent="0.3">
      <c r="A127" s="160" t="s">
        <v>95</v>
      </c>
      <c r="B127" s="160"/>
      <c r="C127" s="160"/>
    </row>
    <row r="128" spans="1:4" ht="16.2" thickBot="1" x14ac:dyDescent="0.35"/>
    <row r="129" spans="1:3" ht="16.2" thickBot="1" x14ac:dyDescent="0.35">
      <c r="A129" s="13"/>
      <c r="B129" s="47" t="s">
        <v>96</v>
      </c>
      <c r="C129" s="47" t="s">
        <v>37</v>
      </c>
    </row>
    <row r="130" spans="1:3" ht="16.2" thickBot="1" x14ac:dyDescent="0.35">
      <c r="A130" s="21" t="s">
        <v>38</v>
      </c>
      <c r="B130" s="16" t="s">
        <v>35</v>
      </c>
      <c r="C130" s="42">
        <f>C14</f>
        <v>2830.7836837090913</v>
      </c>
    </row>
    <row r="131" spans="1:3" ht="16.2" thickBot="1" x14ac:dyDescent="0.35">
      <c r="A131" s="21" t="s">
        <v>40</v>
      </c>
      <c r="B131" s="16" t="s">
        <v>48</v>
      </c>
      <c r="C131" s="42">
        <f>C58</f>
        <v>2451.1861574088034</v>
      </c>
    </row>
    <row r="132" spans="1:3" ht="16.2" thickBot="1" x14ac:dyDescent="0.35">
      <c r="A132" s="21" t="s">
        <v>41</v>
      </c>
      <c r="B132" s="16" t="s">
        <v>71</v>
      </c>
      <c r="C132" s="42">
        <f>D70</f>
        <v>201.19851647636042</v>
      </c>
    </row>
    <row r="133" spans="1:3" ht="16.2" thickBot="1" x14ac:dyDescent="0.35">
      <c r="A133" s="21" t="s">
        <v>42</v>
      </c>
      <c r="B133" s="16" t="s">
        <v>79</v>
      </c>
      <c r="C133" s="42">
        <f>C100</f>
        <v>308.13768684793945</v>
      </c>
    </row>
    <row r="134" spans="1:3" ht="16.2" thickBot="1" x14ac:dyDescent="0.35">
      <c r="A134" s="21" t="s">
        <v>43</v>
      </c>
      <c r="B134" s="16" t="s">
        <v>91</v>
      </c>
      <c r="C134" s="42">
        <f>C110</f>
        <v>60</v>
      </c>
    </row>
    <row r="135" spans="1:3" ht="16.5" customHeight="1" thickBot="1" x14ac:dyDescent="0.35">
      <c r="A135" s="161" t="s">
        <v>97</v>
      </c>
      <c r="B135" s="162"/>
      <c r="C135" s="42">
        <f>SUM(C130:C134)</f>
        <v>5851.3060444421935</v>
      </c>
    </row>
    <row r="136" spans="1:3" ht="16.2" thickBot="1" x14ac:dyDescent="0.35">
      <c r="A136" s="21" t="s">
        <v>45</v>
      </c>
      <c r="B136" s="16" t="s">
        <v>98</v>
      </c>
      <c r="C136" s="42">
        <f>D124</f>
        <v>1628.7988070611511</v>
      </c>
    </row>
    <row r="137" spans="1:3" ht="16.5" customHeight="1" x14ac:dyDescent="0.3">
      <c r="A137" s="158" t="s">
        <v>99</v>
      </c>
      <c r="B137" s="159"/>
      <c r="C137" s="49">
        <f>C135+C136</f>
        <v>7480.1048515033444</v>
      </c>
    </row>
    <row r="138" spans="1:3" ht="16.5" customHeight="1" x14ac:dyDescent="0.3">
      <c r="A138" s="155" t="s">
        <v>118</v>
      </c>
      <c r="B138" s="156"/>
      <c r="C138" s="51">
        <v>2</v>
      </c>
    </row>
    <row r="139" spans="1:3" ht="16.2" thickBot="1" x14ac:dyDescent="0.35">
      <c r="A139" s="157" t="s">
        <v>119</v>
      </c>
      <c r="B139" s="157"/>
      <c r="C139" s="50">
        <f>C137*C138</f>
        <v>14960.209703006689</v>
      </c>
    </row>
  </sheetData>
  <sheetProtection password="F668" sheet="1" objects="1" scenarios="1"/>
  <mergeCells count="35">
    <mergeCell ref="B6:C6"/>
    <mergeCell ref="A1:D1"/>
    <mergeCell ref="A2:D2"/>
    <mergeCell ref="A3:D3"/>
    <mergeCell ref="B4:C4"/>
    <mergeCell ref="B5:C5"/>
    <mergeCell ref="A61:C61"/>
    <mergeCell ref="A7:C7"/>
    <mergeCell ref="A14:B14"/>
    <mergeCell ref="A17:C17"/>
    <mergeCell ref="A19:C19"/>
    <mergeCell ref="A24:B24"/>
    <mergeCell ref="A27:D27"/>
    <mergeCell ref="A38:B38"/>
    <mergeCell ref="A41:C41"/>
    <mergeCell ref="A49:B49"/>
    <mergeCell ref="A52:C52"/>
    <mergeCell ref="A58:B58"/>
    <mergeCell ref="A124:B124"/>
    <mergeCell ref="A70:B70"/>
    <mergeCell ref="A73:C73"/>
    <mergeCell ref="A76:C76"/>
    <mergeCell ref="A85:B85"/>
    <mergeCell ref="A88:C88"/>
    <mergeCell ref="A92:B92"/>
    <mergeCell ref="A95:C95"/>
    <mergeCell ref="A100:B100"/>
    <mergeCell ref="A103:C103"/>
    <mergeCell ref="A110:B110"/>
    <mergeCell ref="A113:C113"/>
    <mergeCell ref="A127:C127"/>
    <mergeCell ref="A135:B135"/>
    <mergeCell ref="A137:B137"/>
    <mergeCell ref="A138:B138"/>
    <mergeCell ref="A139:B139"/>
  </mergeCells>
  <printOptions horizontalCentered="1" verticalCentered="1"/>
  <pageMargins left="0.51181102362204722" right="0.51181102362204722" top="0.78740157480314965" bottom="0.78740157480314965" header="0.31496062992125984" footer="0.31496062992125984"/>
  <pageSetup paperSize="9" scale="76" orientation="portrait" verticalDpi="0" r:id="rId1"/>
  <headerFooter>
    <oddHeader>&amp;R&amp;G</oddHeader>
  </headerFooter>
  <rowBreaks count="2" manualBreakCount="2">
    <brk id="51" max="3" man="1"/>
    <brk id="94" max="3" man="1"/>
  </rowBreaks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E46"/>
  <sheetViews>
    <sheetView topLeftCell="A22" workbookViewId="0">
      <selection activeCell="C51" sqref="C51"/>
    </sheetView>
  </sheetViews>
  <sheetFormatPr defaultColWidth="9.109375" defaultRowHeight="14.4" x14ac:dyDescent="0.3"/>
  <cols>
    <col min="1" max="1" width="23" style="82" bestFit="1" customWidth="1"/>
    <col min="2" max="2" width="23.109375" style="82" customWidth="1"/>
    <col min="3" max="3" width="30.6640625" style="82" customWidth="1"/>
    <col min="4" max="4" width="27.44140625" style="82" customWidth="1"/>
    <col min="5" max="5" width="13.88671875" style="82" customWidth="1"/>
    <col min="6" max="16384" width="9.109375" style="82"/>
  </cols>
  <sheetData>
    <row r="2" spans="1:5" ht="15" thickBot="1" x14ac:dyDescent="0.35"/>
    <row r="3" spans="1:5" ht="16.2" thickBot="1" x14ac:dyDescent="0.35">
      <c r="A3" s="184" t="s">
        <v>13</v>
      </c>
      <c r="B3" s="185"/>
      <c r="C3" s="185"/>
      <c r="D3" s="185"/>
      <c r="E3" s="186"/>
    </row>
    <row r="4" spans="1:5" ht="16.2" thickBot="1" x14ac:dyDescent="0.35">
      <c r="A4" s="184" t="s">
        <v>152</v>
      </c>
      <c r="B4" s="185"/>
      <c r="C4" s="185"/>
      <c r="D4" s="185"/>
      <c r="E4" s="186"/>
    </row>
    <row r="5" spans="1:5" ht="31.8" thickBot="1" x14ac:dyDescent="0.35">
      <c r="A5" s="83" t="s">
        <v>103</v>
      </c>
      <c r="B5" s="84" t="s">
        <v>9</v>
      </c>
      <c r="C5" s="84" t="s">
        <v>10</v>
      </c>
      <c r="D5" s="85" t="s">
        <v>12</v>
      </c>
      <c r="E5" s="86" t="s">
        <v>11</v>
      </c>
    </row>
    <row r="6" spans="1:5" ht="15.6" x14ac:dyDescent="0.3">
      <c r="A6" s="3"/>
      <c r="B6" s="123">
        <v>5</v>
      </c>
      <c r="C6" s="1">
        <v>2</v>
      </c>
      <c r="D6" s="48">
        <v>15.22</v>
      </c>
      <c r="E6" s="87">
        <f t="shared" ref="E6" si="0">B6*C6*D6</f>
        <v>152.20000000000002</v>
      </c>
    </row>
    <row r="7" spans="1:5" ht="15" thickBot="1" x14ac:dyDescent="0.35">
      <c r="A7" s="88"/>
      <c r="B7" s="89"/>
      <c r="C7" s="89"/>
      <c r="D7" s="89"/>
      <c r="E7" s="90"/>
    </row>
    <row r="8" spans="1:5" ht="16.2" thickBot="1" x14ac:dyDescent="0.35">
      <c r="A8" s="184" t="s">
        <v>17</v>
      </c>
      <c r="B8" s="185"/>
      <c r="C8" s="185"/>
      <c r="D8" s="185"/>
      <c r="E8" s="186"/>
    </row>
    <row r="9" spans="1:5" ht="16.2" thickBot="1" x14ac:dyDescent="0.35">
      <c r="A9" s="83" t="s">
        <v>2</v>
      </c>
      <c r="B9" s="84" t="s">
        <v>0</v>
      </c>
      <c r="C9" s="84" t="s">
        <v>14</v>
      </c>
      <c r="D9" s="84" t="s">
        <v>1</v>
      </c>
      <c r="E9" s="86" t="s">
        <v>15</v>
      </c>
    </row>
    <row r="10" spans="1:5" ht="16.2" thickBot="1" x14ac:dyDescent="0.35">
      <c r="A10" s="3"/>
      <c r="B10" s="5">
        <v>1845.56</v>
      </c>
      <c r="C10" s="4">
        <v>1</v>
      </c>
      <c r="D10" s="4">
        <v>0.06</v>
      </c>
      <c r="E10" s="87">
        <f t="shared" ref="E10" si="1">B10*C10*D10</f>
        <v>110.7336</v>
      </c>
    </row>
    <row r="11" spans="1:5" ht="16.2" thickBot="1" x14ac:dyDescent="0.35">
      <c r="A11" s="88"/>
      <c r="B11" s="89"/>
      <c r="C11" s="4"/>
      <c r="D11" s="4"/>
      <c r="E11" s="87"/>
    </row>
    <row r="12" spans="1:5" ht="16.2" thickBot="1" x14ac:dyDescent="0.35">
      <c r="A12" s="187" t="s">
        <v>158</v>
      </c>
      <c r="B12" s="188"/>
      <c r="C12" s="188"/>
      <c r="D12" s="189"/>
      <c r="E12" s="90"/>
    </row>
    <row r="13" spans="1:5" ht="16.2" thickBot="1" x14ac:dyDescent="0.35">
      <c r="A13" s="83" t="s">
        <v>2</v>
      </c>
      <c r="B13" s="84" t="s">
        <v>11</v>
      </c>
      <c r="C13" s="84" t="s">
        <v>16</v>
      </c>
      <c r="D13" s="86" t="s">
        <v>18</v>
      </c>
      <c r="E13" s="90"/>
    </row>
    <row r="14" spans="1:5" ht="16.2" thickBot="1" x14ac:dyDescent="0.35">
      <c r="A14" s="3"/>
      <c r="B14" s="24">
        <f>E6</f>
        <v>152.20000000000002</v>
      </c>
      <c r="C14" s="24">
        <f>E10</f>
        <v>110.7336</v>
      </c>
      <c r="D14" s="91">
        <f>B14-C14</f>
        <v>41.466400000000021</v>
      </c>
      <c r="E14" s="92"/>
    </row>
    <row r="15" spans="1:5" ht="16.2" thickBot="1" x14ac:dyDescent="0.35">
      <c r="C15" s="93"/>
      <c r="D15" s="91"/>
    </row>
    <row r="16" spans="1:5" ht="16.2" thickBot="1" x14ac:dyDescent="0.35">
      <c r="A16" s="187" t="s">
        <v>19</v>
      </c>
      <c r="B16" s="188"/>
      <c r="C16" s="188"/>
      <c r="D16" s="189"/>
    </row>
    <row r="17" spans="1:5" ht="16.2" thickBot="1" x14ac:dyDescent="0.35">
      <c r="A17" s="187" t="s">
        <v>152</v>
      </c>
      <c r="B17" s="188"/>
      <c r="C17" s="188"/>
      <c r="D17" s="189"/>
    </row>
    <row r="18" spans="1:5" ht="16.2" thickBot="1" x14ac:dyDescent="0.35">
      <c r="A18" s="94" t="s">
        <v>2</v>
      </c>
      <c r="B18" s="95" t="s">
        <v>20</v>
      </c>
      <c r="C18" s="96" t="s">
        <v>12</v>
      </c>
      <c r="D18" s="97" t="s">
        <v>3</v>
      </c>
    </row>
    <row r="19" spans="1:5" ht="16.2" thickBot="1" x14ac:dyDescent="0.35">
      <c r="A19" s="3"/>
      <c r="B19" s="5">
        <v>32.11</v>
      </c>
      <c r="C19" s="48">
        <v>15.22</v>
      </c>
      <c r="D19" s="87">
        <f>(B19*C19)</f>
        <v>488.71420000000001</v>
      </c>
      <c r="E19" s="98"/>
    </row>
    <row r="20" spans="1:5" ht="16.2" thickBot="1" x14ac:dyDescent="0.35">
      <c r="A20" s="190" t="s">
        <v>117</v>
      </c>
      <c r="B20" s="192"/>
      <c r="C20" s="4">
        <v>0.18</v>
      </c>
      <c r="D20" s="87">
        <f>((B19*C19)*C20)</f>
        <v>87.968555999999992</v>
      </c>
    </row>
    <row r="21" spans="1:5" ht="15.6" x14ac:dyDescent="0.3">
      <c r="A21" s="190" t="s">
        <v>157</v>
      </c>
      <c r="B21" s="191"/>
      <c r="C21" s="192"/>
      <c r="D21" s="99">
        <f>D19-D20</f>
        <v>400.74564400000003</v>
      </c>
    </row>
    <row r="22" spans="1:5" ht="15.6" x14ac:dyDescent="0.3">
      <c r="A22" s="77"/>
      <c r="B22" s="100"/>
      <c r="C22" s="78"/>
      <c r="D22" s="101"/>
    </row>
    <row r="23" spans="1:5" ht="16.2" thickBot="1" x14ac:dyDescent="0.35">
      <c r="A23" s="193" t="s">
        <v>128</v>
      </c>
      <c r="B23" s="194"/>
      <c r="C23" s="194"/>
      <c r="D23" s="195"/>
    </row>
    <row r="24" spans="1:5" ht="16.2" thickBot="1" x14ac:dyDescent="0.35">
      <c r="A24" s="94" t="s">
        <v>2</v>
      </c>
      <c r="B24" s="95" t="s">
        <v>113</v>
      </c>
      <c r="C24" s="96" t="s">
        <v>115</v>
      </c>
      <c r="D24" s="97" t="s">
        <v>3</v>
      </c>
      <c r="E24" s="98"/>
    </row>
    <row r="25" spans="1:5" ht="15.6" x14ac:dyDescent="0.3">
      <c r="A25" s="3"/>
      <c r="B25" s="5">
        <v>169.57</v>
      </c>
      <c r="C25" s="48">
        <v>0.05</v>
      </c>
      <c r="D25" s="87">
        <f>B25-(B25*C25)</f>
        <v>161.0915</v>
      </c>
    </row>
    <row r="26" spans="1:5" ht="15.6" x14ac:dyDescent="0.3">
      <c r="A26" s="196" t="s">
        <v>120</v>
      </c>
      <c r="B26" s="196"/>
      <c r="C26" s="196"/>
      <c r="D26" s="196"/>
    </row>
    <row r="27" spans="1:5" ht="15.6" x14ac:dyDescent="0.3">
      <c r="A27" s="196" t="s">
        <v>126</v>
      </c>
      <c r="B27" s="196"/>
      <c r="C27" s="196"/>
      <c r="D27" s="196"/>
    </row>
    <row r="28" spans="1:5" ht="15.6" x14ac:dyDescent="0.3">
      <c r="A28" s="102" t="s">
        <v>2</v>
      </c>
      <c r="B28" s="102" t="s">
        <v>3</v>
      </c>
      <c r="C28" s="128" t="s">
        <v>113</v>
      </c>
      <c r="D28" s="102" t="s">
        <v>149</v>
      </c>
    </row>
    <row r="29" spans="1:5" x14ac:dyDescent="0.3">
      <c r="A29" s="104" t="s">
        <v>121</v>
      </c>
      <c r="B29" s="124">
        <v>120</v>
      </c>
      <c r="C29" s="104">
        <f>B29/12</f>
        <v>10</v>
      </c>
      <c r="D29" s="104">
        <f>C29/2</f>
        <v>5</v>
      </c>
    </row>
    <row r="30" spans="1:5" x14ac:dyDescent="0.3">
      <c r="A30" s="104" t="s">
        <v>122</v>
      </c>
      <c r="B30" s="124">
        <v>34.64</v>
      </c>
      <c r="C30" s="104">
        <f t="shared" ref="C30:C33" si="2">B30/12</f>
        <v>2.8866666666666667</v>
      </c>
      <c r="D30" s="104">
        <f t="shared" ref="D30:D33" si="3">C30/2</f>
        <v>1.4433333333333334</v>
      </c>
    </row>
    <row r="31" spans="1:5" x14ac:dyDescent="0.3">
      <c r="A31" s="104" t="s">
        <v>123</v>
      </c>
      <c r="B31" s="124">
        <v>15.89</v>
      </c>
      <c r="C31" s="104">
        <f t="shared" si="2"/>
        <v>1.3241666666666667</v>
      </c>
      <c r="D31" s="104">
        <f t="shared" si="3"/>
        <v>0.66208333333333336</v>
      </c>
    </row>
    <row r="32" spans="1:5" x14ac:dyDescent="0.3">
      <c r="A32" s="104" t="s">
        <v>124</v>
      </c>
      <c r="B32" s="124">
        <v>80</v>
      </c>
      <c r="C32" s="104">
        <f t="shared" si="2"/>
        <v>6.666666666666667</v>
      </c>
      <c r="D32" s="104">
        <f t="shared" si="3"/>
        <v>3.3333333333333335</v>
      </c>
    </row>
    <row r="33" spans="1:4" x14ac:dyDescent="0.3">
      <c r="A33" s="104" t="s">
        <v>148</v>
      </c>
      <c r="B33" s="124">
        <v>1500</v>
      </c>
      <c r="C33" s="104">
        <f t="shared" si="2"/>
        <v>125</v>
      </c>
      <c r="D33" s="104">
        <f t="shared" si="3"/>
        <v>62.5</v>
      </c>
    </row>
    <row r="34" spans="1:4" x14ac:dyDescent="0.3">
      <c r="A34" s="175" t="s">
        <v>5</v>
      </c>
      <c r="B34" s="176"/>
      <c r="C34" s="177"/>
      <c r="D34" s="104">
        <f>SUM(D29:D33)</f>
        <v>72.938749999999999</v>
      </c>
    </row>
    <row r="35" spans="1:4" ht="16.2" thickBot="1" x14ac:dyDescent="0.35">
      <c r="A35" s="178" t="s">
        <v>150</v>
      </c>
      <c r="B35" s="179"/>
      <c r="C35" s="179"/>
      <c r="D35" s="180"/>
    </row>
    <row r="36" spans="1:4" ht="16.2" thickBot="1" x14ac:dyDescent="0.35">
      <c r="A36" s="105" t="s">
        <v>27</v>
      </c>
      <c r="B36" s="106" t="s">
        <v>28</v>
      </c>
      <c r="C36" s="106" t="s">
        <v>29</v>
      </c>
      <c r="D36" s="107" t="s">
        <v>3</v>
      </c>
    </row>
    <row r="37" spans="1:4" ht="16.2" thickBot="1" x14ac:dyDescent="0.35">
      <c r="A37" s="6" t="s">
        <v>30</v>
      </c>
      <c r="B37" s="7">
        <v>4</v>
      </c>
      <c r="C37" s="125">
        <v>65</v>
      </c>
      <c r="D37" s="69">
        <f>C37*B37</f>
        <v>260</v>
      </c>
    </row>
    <row r="38" spans="1:4" ht="16.2" thickBot="1" x14ac:dyDescent="0.35">
      <c r="A38" s="8" t="s">
        <v>31</v>
      </c>
      <c r="B38" s="9">
        <v>6</v>
      </c>
      <c r="C38" s="125">
        <v>58</v>
      </c>
      <c r="D38" s="69">
        <f t="shared" ref="D38:D42" si="4">C38*B38</f>
        <v>348</v>
      </c>
    </row>
    <row r="39" spans="1:4" ht="16.2" thickBot="1" x14ac:dyDescent="0.35">
      <c r="A39" s="8" t="s">
        <v>147</v>
      </c>
      <c r="B39" s="9">
        <v>4</v>
      </c>
      <c r="C39" s="125">
        <v>60</v>
      </c>
      <c r="D39" s="69">
        <f t="shared" si="4"/>
        <v>240</v>
      </c>
    </row>
    <row r="40" spans="1:4" ht="16.2" thickBot="1" x14ac:dyDescent="0.35">
      <c r="A40" s="8" t="s">
        <v>125</v>
      </c>
      <c r="B40" s="9">
        <v>6</v>
      </c>
      <c r="C40" s="125">
        <v>12</v>
      </c>
      <c r="D40" s="69">
        <f t="shared" si="4"/>
        <v>72</v>
      </c>
    </row>
    <row r="41" spans="1:4" ht="16.2" thickBot="1" x14ac:dyDescent="0.35">
      <c r="A41" s="8" t="s">
        <v>116</v>
      </c>
      <c r="B41" s="9">
        <v>2</v>
      </c>
      <c r="C41" s="125">
        <v>120</v>
      </c>
      <c r="D41" s="69">
        <f t="shared" si="4"/>
        <v>240</v>
      </c>
    </row>
    <row r="42" spans="1:4" ht="16.2" thickBot="1" x14ac:dyDescent="0.35">
      <c r="A42" s="8" t="s">
        <v>112</v>
      </c>
      <c r="B42" s="9">
        <v>2</v>
      </c>
      <c r="C42" s="125">
        <v>40</v>
      </c>
      <c r="D42" s="69">
        <f t="shared" si="4"/>
        <v>80</v>
      </c>
    </row>
    <row r="43" spans="1:4" ht="16.2" thickBot="1" x14ac:dyDescent="0.35">
      <c r="A43" s="181" t="s">
        <v>32</v>
      </c>
      <c r="B43" s="182"/>
      <c r="C43" s="183"/>
      <c r="D43" s="108"/>
    </row>
    <row r="44" spans="1:4" ht="16.2" thickBot="1" x14ac:dyDescent="0.35">
      <c r="A44" s="181" t="s">
        <v>33</v>
      </c>
      <c r="B44" s="182"/>
      <c r="C44" s="183"/>
      <c r="D44" s="109"/>
    </row>
    <row r="45" spans="1:4" ht="16.2" thickBot="1" x14ac:dyDescent="0.35">
      <c r="A45" s="110" t="s">
        <v>2</v>
      </c>
      <c r="B45" s="111" t="s">
        <v>21</v>
      </c>
      <c r="C45" s="112" t="s">
        <v>34</v>
      </c>
      <c r="D45" s="109"/>
    </row>
    <row r="46" spans="1:4" ht="15.6" x14ac:dyDescent="0.3">
      <c r="A46" s="3"/>
      <c r="B46" s="11">
        <f>SUM(D37:D42)</f>
        <v>1240</v>
      </c>
      <c r="C46" s="113">
        <f>B46/12</f>
        <v>103.33333333333333</v>
      </c>
      <c r="D46" s="10"/>
    </row>
  </sheetData>
  <sheetProtection password="F668" sheet="1" objects="1" scenarios="1"/>
  <mergeCells count="15">
    <mergeCell ref="A34:C34"/>
    <mergeCell ref="A35:D35"/>
    <mergeCell ref="A43:C43"/>
    <mergeCell ref="A44:C44"/>
    <mergeCell ref="A3:E3"/>
    <mergeCell ref="A4:E4"/>
    <mergeCell ref="A8:E8"/>
    <mergeCell ref="A12:D12"/>
    <mergeCell ref="A21:C21"/>
    <mergeCell ref="A16:D16"/>
    <mergeCell ref="A17:D17"/>
    <mergeCell ref="A20:B20"/>
    <mergeCell ref="A23:D23"/>
    <mergeCell ref="A26:D26"/>
    <mergeCell ref="A27:D27"/>
  </mergeCells>
  <printOptions horizontalCentered="1" verticalCentered="1"/>
  <pageMargins left="0.51181102362204722" right="0.51181102362204722" top="0.78740157480314965" bottom="0.78740157480314965" header="0.31496062992125984" footer="0.31496062992125984"/>
  <pageSetup paperSize="9" scale="78" orientation="portrait" verticalDpi="0" r:id="rId1"/>
  <headerFooter>
    <oddHeader>&amp;R&amp;G</oddHeader>
  </headerFooter>
  <legacy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7"/>
  <sheetViews>
    <sheetView topLeftCell="A121" workbookViewId="0">
      <selection activeCell="B126" sqref="B126"/>
    </sheetView>
  </sheetViews>
  <sheetFormatPr defaultColWidth="9.109375" defaultRowHeight="15.6" x14ac:dyDescent="0.3"/>
  <cols>
    <col min="1" max="1" width="16.33203125" style="20" customWidth="1"/>
    <col min="2" max="2" width="72.109375" style="20" customWidth="1"/>
    <col min="3" max="3" width="18" style="20" customWidth="1"/>
    <col min="4" max="4" width="14.33203125" style="20" customWidth="1"/>
    <col min="5" max="5" width="12.6640625" style="20" customWidth="1"/>
    <col min="6" max="6" width="14" style="20" bestFit="1" customWidth="1"/>
    <col min="7" max="7" width="15.109375" style="20" customWidth="1"/>
    <col min="8" max="16384" width="9.109375" style="20"/>
  </cols>
  <sheetData>
    <row r="1" spans="1:5" ht="22.8" x14ac:dyDescent="0.4">
      <c r="A1" s="168" t="s">
        <v>100</v>
      </c>
      <c r="B1" s="168"/>
      <c r="C1" s="168"/>
      <c r="D1" s="168"/>
    </row>
    <row r="2" spans="1:5" ht="22.8" x14ac:dyDescent="0.4">
      <c r="A2" s="168" t="s">
        <v>101</v>
      </c>
      <c r="B2" s="168"/>
      <c r="C2" s="168"/>
      <c r="D2" s="168"/>
    </row>
    <row r="3" spans="1:5" x14ac:dyDescent="0.3">
      <c r="A3" s="172"/>
      <c r="B3" s="172"/>
      <c r="C3" s="172"/>
      <c r="D3" s="172"/>
    </row>
    <row r="4" spans="1:5" x14ac:dyDescent="0.3">
      <c r="A4" s="32" t="s">
        <v>109</v>
      </c>
      <c r="B4" s="167" t="s">
        <v>165</v>
      </c>
      <c r="C4" s="167"/>
    </row>
    <row r="5" spans="1:5" x14ac:dyDescent="0.3">
      <c r="A5" s="32" t="s">
        <v>110</v>
      </c>
      <c r="B5" s="167" t="s">
        <v>143</v>
      </c>
      <c r="C5" s="167"/>
      <c r="E5" s="53"/>
    </row>
    <row r="6" spans="1:5" x14ac:dyDescent="0.3">
      <c r="A6" s="32"/>
      <c r="B6" s="167"/>
      <c r="C6" s="167"/>
    </row>
    <row r="7" spans="1:5" x14ac:dyDescent="0.3">
      <c r="A7" s="171" t="s">
        <v>35</v>
      </c>
      <c r="B7" s="171"/>
      <c r="C7" s="171"/>
    </row>
    <row r="8" spans="1:5" ht="16.2" thickBot="1" x14ac:dyDescent="0.35"/>
    <row r="9" spans="1:5" ht="16.2" thickBot="1" x14ac:dyDescent="0.35">
      <c r="A9" s="13">
        <v>1</v>
      </c>
      <c r="B9" s="127" t="s">
        <v>36</v>
      </c>
      <c r="C9" s="127" t="s">
        <v>37</v>
      </c>
    </row>
    <row r="10" spans="1:5" ht="16.2" thickBot="1" x14ac:dyDescent="0.35">
      <c r="A10" s="15" t="s">
        <v>38</v>
      </c>
      <c r="B10" s="16" t="s">
        <v>39</v>
      </c>
      <c r="C10" s="23">
        <v>1845.56</v>
      </c>
    </row>
    <row r="11" spans="1:5" ht="16.2" thickBot="1" x14ac:dyDescent="0.35">
      <c r="A11" s="15" t="s">
        <v>40</v>
      </c>
      <c r="B11" s="16" t="s">
        <v>114</v>
      </c>
      <c r="C11" s="23">
        <f>C10*0.3</f>
        <v>553.66800000000001</v>
      </c>
    </row>
    <row r="12" spans="1:5" ht="16.2" thickBot="1" x14ac:dyDescent="0.35">
      <c r="A12" s="169" t="s">
        <v>5</v>
      </c>
      <c r="B12" s="170"/>
      <c r="C12" s="39">
        <f>SUM(C10:C11)</f>
        <v>2399.2280000000001</v>
      </c>
    </row>
    <row r="15" spans="1:5" x14ac:dyDescent="0.3">
      <c r="A15" s="160" t="s">
        <v>48</v>
      </c>
      <c r="B15" s="160"/>
      <c r="C15" s="160"/>
    </row>
    <row r="16" spans="1:5" x14ac:dyDescent="0.3">
      <c r="A16" s="12"/>
    </row>
    <row r="17" spans="1:4" x14ac:dyDescent="0.3">
      <c r="A17" s="163" t="s">
        <v>49</v>
      </c>
      <c r="B17" s="163"/>
      <c r="C17" s="163"/>
    </row>
    <row r="18" spans="1:4" ht="16.2" thickBot="1" x14ac:dyDescent="0.35"/>
    <row r="19" spans="1:4" ht="16.2" thickBot="1" x14ac:dyDescent="0.35">
      <c r="A19" s="13" t="s">
        <v>50</v>
      </c>
      <c r="B19" s="127" t="s">
        <v>51</v>
      </c>
      <c r="C19" s="127" t="s">
        <v>57</v>
      </c>
      <c r="D19" s="127" t="s">
        <v>37</v>
      </c>
    </row>
    <row r="20" spans="1:4" ht="16.2" thickBot="1" x14ac:dyDescent="0.35">
      <c r="A20" s="15" t="s">
        <v>38</v>
      </c>
      <c r="B20" s="35" t="s">
        <v>52</v>
      </c>
      <c r="C20" s="31">
        <v>8.3299999999999999E-2</v>
      </c>
      <c r="D20" s="36">
        <f>C$12*C20</f>
        <v>199.85569240000001</v>
      </c>
    </row>
    <row r="21" spans="1:4" ht="16.2" thickBot="1" x14ac:dyDescent="0.35">
      <c r="A21" s="15" t="s">
        <v>40</v>
      </c>
      <c r="B21" s="33" t="s">
        <v>53</v>
      </c>
      <c r="C21" s="37">
        <v>0.121</v>
      </c>
      <c r="D21" s="38">
        <f>C$12*C21</f>
        <v>290.30658799999998</v>
      </c>
    </row>
    <row r="22" spans="1:4" ht="16.2" thickBot="1" x14ac:dyDescent="0.35">
      <c r="A22" s="161" t="s">
        <v>5</v>
      </c>
      <c r="B22" s="162"/>
      <c r="C22" s="40">
        <f>SUM(C20:C21)</f>
        <v>0.20429999999999998</v>
      </c>
      <c r="D22" s="41">
        <f>C$12*C22</f>
        <v>490.16228039999999</v>
      </c>
    </row>
    <row r="25" spans="1:4" x14ac:dyDescent="0.3">
      <c r="A25" s="166" t="s">
        <v>54</v>
      </c>
      <c r="B25" s="166"/>
      <c r="C25" s="166"/>
      <c r="D25" s="166"/>
    </row>
    <row r="26" spans="1:4" ht="16.2" thickBot="1" x14ac:dyDescent="0.35"/>
    <row r="27" spans="1:4" ht="16.2" thickBot="1" x14ac:dyDescent="0.35">
      <c r="A27" s="13" t="s">
        <v>55</v>
      </c>
      <c r="B27" s="127" t="s">
        <v>56</v>
      </c>
      <c r="C27" s="127" t="s">
        <v>57</v>
      </c>
      <c r="D27" s="127" t="s">
        <v>37</v>
      </c>
    </row>
    <row r="28" spans="1:4" ht="16.2" thickBot="1" x14ac:dyDescent="0.35">
      <c r="A28" s="15" t="s">
        <v>38</v>
      </c>
      <c r="B28" s="16" t="s">
        <v>58</v>
      </c>
      <c r="C28" s="17">
        <v>0.2</v>
      </c>
      <c r="D28" s="38">
        <f t="shared" ref="D28:D36" si="0">(D$22+C$12)*C28</f>
        <v>577.87805607999996</v>
      </c>
    </row>
    <row r="29" spans="1:4" ht="16.2" thickBot="1" x14ac:dyDescent="0.35">
      <c r="A29" s="15" t="s">
        <v>40</v>
      </c>
      <c r="B29" s="16" t="s">
        <v>59</v>
      </c>
      <c r="C29" s="17">
        <v>2.5000000000000001E-2</v>
      </c>
      <c r="D29" s="38">
        <f t="shared" si="0"/>
        <v>72.234757009999996</v>
      </c>
    </row>
    <row r="30" spans="1:4" ht="16.2" thickBot="1" x14ac:dyDescent="0.35">
      <c r="A30" s="15" t="s">
        <v>41</v>
      </c>
      <c r="B30" s="16" t="s">
        <v>60</v>
      </c>
      <c r="C30" s="117">
        <v>0.03</v>
      </c>
      <c r="D30" s="38">
        <f t="shared" si="0"/>
        <v>86.681708411999992</v>
      </c>
    </row>
    <row r="31" spans="1:4" ht="16.2" thickBot="1" x14ac:dyDescent="0.35">
      <c r="A31" s="15" t="s">
        <v>42</v>
      </c>
      <c r="B31" s="16" t="s">
        <v>61</v>
      </c>
      <c r="C31" s="17">
        <v>1.4999999999999999E-2</v>
      </c>
      <c r="D31" s="38">
        <f t="shared" si="0"/>
        <v>43.340854205999996</v>
      </c>
    </row>
    <row r="32" spans="1:4" ht="16.2" thickBot="1" x14ac:dyDescent="0.35">
      <c r="A32" s="15" t="s">
        <v>43</v>
      </c>
      <c r="B32" s="16" t="s">
        <v>62</v>
      </c>
      <c r="C32" s="17">
        <v>0.01</v>
      </c>
      <c r="D32" s="38">
        <f t="shared" si="0"/>
        <v>28.893902804</v>
      </c>
    </row>
    <row r="33" spans="1:5" ht="16.2" thickBot="1" x14ac:dyDescent="0.35">
      <c r="A33" s="15" t="s">
        <v>45</v>
      </c>
      <c r="B33" s="16" t="s">
        <v>6</v>
      </c>
      <c r="C33" s="17">
        <v>6.0000000000000001E-3</v>
      </c>
      <c r="D33" s="38">
        <f t="shared" si="0"/>
        <v>17.336341682400001</v>
      </c>
    </row>
    <row r="34" spans="1:5" ht="16.2" thickBot="1" x14ac:dyDescent="0.35">
      <c r="A34" s="15" t="s">
        <v>46</v>
      </c>
      <c r="B34" s="16" t="s">
        <v>7</v>
      </c>
      <c r="C34" s="17">
        <v>2E-3</v>
      </c>
      <c r="D34" s="38">
        <f t="shared" si="0"/>
        <v>5.7787805607999996</v>
      </c>
    </row>
    <row r="35" spans="1:5" ht="16.2" thickBot="1" x14ac:dyDescent="0.35">
      <c r="A35" s="15" t="s">
        <v>63</v>
      </c>
      <c r="B35" s="16" t="s">
        <v>8</v>
      </c>
      <c r="C35" s="17">
        <v>0.08</v>
      </c>
      <c r="D35" s="38">
        <f t="shared" si="0"/>
        <v>231.151222432</v>
      </c>
    </row>
    <row r="36" spans="1:5" ht="16.2" thickBot="1" x14ac:dyDescent="0.35">
      <c r="A36" s="161" t="s">
        <v>64</v>
      </c>
      <c r="B36" s="162"/>
      <c r="C36" s="17">
        <f>SUM(C28:C35)</f>
        <v>0.36800000000000005</v>
      </c>
      <c r="D36" s="38">
        <f t="shared" si="0"/>
        <v>1063.2956231872001</v>
      </c>
      <c r="E36" s="68">
        <f>C36*C22</f>
        <v>7.5182399999999996E-2</v>
      </c>
    </row>
    <row r="39" spans="1:5" x14ac:dyDescent="0.3">
      <c r="A39" s="163" t="s">
        <v>65</v>
      </c>
      <c r="B39" s="163"/>
      <c r="C39" s="163"/>
    </row>
    <row r="40" spans="1:5" ht="16.2" thickBot="1" x14ac:dyDescent="0.35"/>
    <row r="41" spans="1:5" ht="16.2" thickBot="1" x14ac:dyDescent="0.35">
      <c r="A41" s="13" t="s">
        <v>66</v>
      </c>
      <c r="B41" s="127" t="s">
        <v>67</v>
      </c>
      <c r="C41" s="127" t="s">
        <v>37</v>
      </c>
    </row>
    <row r="42" spans="1:5" ht="16.2" thickBot="1" x14ac:dyDescent="0.35">
      <c r="A42" s="15" t="s">
        <v>38</v>
      </c>
      <c r="B42" s="16" t="s">
        <v>68</v>
      </c>
      <c r="C42" s="25">
        <f>'P Apoio - ITQ Seg Sex'!D14</f>
        <v>109.2664</v>
      </c>
    </row>
    <row r="43" spans="1:5" ht="16.2" thickBot="1" x14ac:dyDescent="0.35">
      <c r="A43" s="15" t="s">
        <v>40</v>
      </c>
      <c r="B43" s="16" t="s">
        <v>111</v>
      </c>
      <c r="C43" s="23">
        <f>'P Apoio - ITQ Seg Sex'!D21</f>
        <v>579.26440000000002</v>
      </c>
    </row>
    <row r="44" spans="1:5" ht="16.2" thickBot="1" x14ac:dyDescent="0.35">
      <c r="A44" s="15" t="s">
        <v>41</v>
      </c>
      <c r="B44" s="16" t="s">
        <v>127</v>
      </c>
      <c r="C44" s="118">
        <v>15</v>
      </c>
    </row>
    <row r="45" spans="1:5" ht="16.2" thickBot="1" x14ac:dyDescent="0.35">
      <c r="A45" s="46" t="s">
        <v>42</v>
      </c>
      <c r="B45" s="34" t="s">
        <v>144</v>
      </c>
      <c r="C45" s="23">
        <f>'P Apoio - ITQ Seg Sex'!D25</f>
        <v>161.0915</v>
      </c>
    </row>
    <row r="46" spans="1:5" ht="16.2" thickBot="1" x14ac:dyDescent="0.35">
      <c r="A46" s="46" t="s">
        <v>43</v>
      </c>
      <c r="B46" s="119" t="s">
        <v>145</v>
      </c>
      <c r="C46" s="118"/>
    </row>
    <row r="47" spans="1:5" ht="16.2" thickBot="1" x14ac:dyDescent="0.35">
      <c r="A47" s="169" t="s">
        <v>5</v>
      </c>
      <c r="B47" s="170"/>
      <c r="C47" s="23">
        <f>SUM(C42:C46)</f>
        <v>864.6223</v>
      </c>
    </row>
    <row r="50" spans="1:4" x14ac:dyDescent="0.3">
      <c r="A50" s="163" t="s">
        <v>69</v>
      </c>
      <c r="B50" s="163"/>
      <c r="C50" s="163"/>
    </row>
    <row r="51" spans="1:4" ht="16.2" thickBot="1" x14ac:dyDescent="0.35"/>
    <row r="52" spans="1:4" ht="16.2" thickBot="1" x14ac:dyDescent="0.35">
      <c r="A52" s="13">
        <v>2</v>
      </c>
      <c r="B52" s="127" t="s">
        <v>70</v>
      </c>
      <c r="C52" s="127" t="s">
        <v>37</v>
      </c>
    </row>
    <row r="53" spans="1:4" ht="16.2" thickBot="1" x14ac:dyDescent="0.35">
      <c r="A53" s="15" t="s">
        <v>50</v>
      </c>
      <c r="B53" s="16" t="s">
        <v>51</v>
      </c>
      <c r="C53" s="23">
        <f>D22</f>
        <v>490.16228039999999</v>
      </c>
    </row>
    <row r="54" spans="1:4" ht="16.2" thickBot="1" x14ac:dyDescent="0.35">
      <c r="A54" s="15" t="s">
        <v>55</v>
      </c>
      <c r="B54" s="16" t="s">
        <v>56</v>
      </c>
      <c r="C54" s="23">
        <f>D36</f>
        <v>1063.2956231872001</v>
      </c>
    </row>
    <row r="55" spans="1:4" ht="16.2" thickBot="1" x14ac:dyDescent="0.35">
      <c r="A55" s="15" t="s">
        <v>66</v>
      </c>
      <c r="B55" s="16" t="s">
        <v>67</v>
      </c>
      <c r="C55" s="23">
        <f>C47</f>
        <v>864.6223</v>
      </c>
    </row>
    <row r="56" spans="1:4" ht="16.2" thickBot="1" x14ac:dyDescent="0.35">
      <c r="A56" s="161" t="s">
        <v>5</v>
      </c>
      <c r="B56" s="162"/>
      <c r="C56" s="23">
        <f>SUM(C53:C55)</f>
        <v>2418.0802035872002</v>
      </c>
    </row>
    <row r="57" spans="1:4" x14ac:dyDescent="0.3">
      <c r="A57" s="2"/>
    </row>
    <row r="59" spans="1:4" x14ac:dyDescent="0.3">
      <c r="A59" s="160" t="s">
        <v>71</v>
      </c>
      <c r="B59" s="160"/>
      <c r="C59" s="160"/>
    </row>
    <row r="60" spans="1:4" ht="16.2" thickBot="1" x14ac:dyDescent="0.35"/>
    <row r="61" spans="1:4" ht="16.2" thickBot="1" x14ac:dyDescent="0.35">
      <c r="A61" s="13">
        <v>3</v>
      </c>
      <c r="B61" s="127" t="s">
        <v>72</v>
      </c>
      <c r="C61" s="127" t="s">
        <v>57</v>
      </c>
      <c r="D61" s="127" t="s">
        <v>37</v>
      </c>
    </row>
    <row r="62" spans="1:4" ht="16.2" thickBot="1" x14ac:dyDescent="0.35">
      <c r="A62" s="15" t="s">
        <v>38</v>
      </c>
      <c r="B62" s="18" t="s">
        <v>73</v>
      </c>
      <c r="C62" s="28">
        <v>4.1999999999999997E-3</v>
      </c>
      <c r="D62" s="23">
        <f>(C$12)*C62</f>
        <v>10.076757600000001</v>
      </c>
    </row>
    <row r="63" spans="1:4" ht="16.2" thickBot="1" x14ac:dyDescent="0.35">
      <c r="A63" s="15" t="s">
        <v>40</v>
      </c>
      <c r="B63" s="26" t="s">
        <v>74</v>
      </c>
      <c r="C63" s="29">
        <f>C62*C35</f>
        <v>3.3599999999999998E-4</v>
      </c>
      <c r="D63" s="23">
        <f>(C$12)*C63</f>
        <v>0.80614060799999998</v>
      </c>
    </row>
    <row r="64" spans="1:4" ht="16.2" thickBot="1" x14ac:dyDescent="0.35">
      <c r="A64" s="15" t="s">
        <v>41</v>
      </c>
      <c r="B64" s="18" t="s">
        <v>131</v>
      </c>
      <c r="C64" s="27">
        <v>3.5999999999999999E-3</v>
      </c>
      <c r="D64" s="23">
        <f>C64*C12</f>
        <v>8.6372207999999997</v>
      </c>
    </row>
    <row r="65" spans="1:4" ht="16.2" thickBot="1" x14ac:dyDescent="0.35">
      <c r="A65" s="15" t="s">
        <v>42</v>
      </c>
      <c r="B65" s="18" t="s">
        <v>76</v>
      </c>
      <c r="C65" s="30">
        <v>1.9400000000000001E-2</v>
      </c>
      <c r="D65" s="23">
        <f>(C$12)*C65</f>
        <v>46.545023200000003</v>
      </c>
    </row>
    <row r="66" spans="1:4" ht="16.2" thickBot="1" x14ac:dyDescent="0.35">
      <c r="A66" s="15" t="s">
        <v>43</v>
      </c>
      <c r="B66" s="18" t="s">
        <v>77</v>
      </c>
      <c r="C66" s="27">
        <f>C65*C36</f>
        <v>7.1392000000000009E-3</v>
      </c>
      <c r="D66" s="23">
        <f>C66*C12</f>
        <v>17.128568537600003</v>
      </c>
    </row>
    <row r="67" spans="1:4" ht="16.2" thickBot="1" x14ac:dyDescent="0.35">
      <c r="A67" s="15" t="s">
        <v>45</v>
      </c>
      <c r="B67" s="18" t="s">
        <v>132</v>
      </c>
      <c r="C67" s="27">
        <v>3.6400000000000002E-2</v>
      </c>
      <c r="D67" s="23">
        <f>C67*C12</f>
        <v>87.331899200000009</v>
      </c>
    </row>
    <row r="68" spans="1:4" ht="16.2" thickBot="1" x14ac:dyDescent="0.35">
      <c r="A68" s="161" t="s">
        <v>5</v>
      </c>
      <c r="B68" s="162"/>
      <c r="C68" s="27">
        <f>SUM(C62:C67)</f>
        <v>7.1075200000000005E-2</v>
      </c>
      <c r="D68" s="23">
        <f>SUM(D62:D67)</f>
        <v>170.52560994560002</v>
      </c>
    </row>
    <row r="71" spans="1:4" x14ac:dyDescent="0.3">
      <c r="A71" s="160" t="s">
        <v>79</v>
      </c>
      <c r="B71" s="160"/>
      <c r="C71" s="160"/>
    </row>
    <row r="74" spans="1:4" x14ac:dyDescent="0.3">
      <c r="A74" s="163" t="s">
        <v>80</v>
      </c>
      <c r="B74" s="163"/>
      <c r="C74" s="163"/>
    </row>
    <row r="75" spans="1:4" ht="16.2" thickBot="1" x14ac:dyDescent="0.35">
      <c r="A75" s="12"/>
    </row>
    <row r="76" spans="1:4" ht="16.2" thickBot="1" x14ac:dyDescent="0.35">
      <c r="A76" s="13" t="s">
        <v>81</v>
      </c>
      <c r="B76" s="127" t="s">
        <v>82</v>
      </c>
      <c r="C76" s="127" t="s">
        <v>57</v>
      </c>
      <c r="D76" s="127" t="s">
        <v>37</v>
      </c>
    </row>
    <row r="77" spans="1:4" ht="16.2" thickBot="1" x14ac:dyDescent="0.35">
      <c r="A77" s="15" t="s">
        <v>38</v>
      </c>
      <c r="B77" s="16" t="s">
        <v>166</v>
      </c>
      <c r="C77" s="27">
        <f>1/12/12</f>
        <v>6.9444444444444441E-3</v>
      </c>
      <c r="D77" s="23">
        <f t="shared" ref="D77:D83" si="1">(C$12)*C77</f>
        <v>16.661305555555554</v>
      </c>
    </row>
    <row r="78" spans="1:4" ht="16.2" thickBot="1" x14ac:dyDescent="0.35">
      <c r="A78" s="15" t="s">
        <v>40</v>
      </c>
      <c r="B78" s="16" t="s">
        <v>82</v>
      </c>
      <c r="C78" s="120">
        <v>0.02</v>
      </c>
      <c r="D78" s="23">
        <f t="shared" si="1"/>
        <v>47.984560000000002</v>
      </c>
    </row>
    <row r="79" spans="1:4" ht="16.2" thickBot="1" x14ac:dyDescent="0.35">
      <c r="A79" s="15" t="s">
        <v>41</v>
      </c>
      <c r="B79" s="16" t="s">
        <v>83</v>
      </c>
      <c r="C79" s="120">
        <v>1.4999999999999999E-2</v>
      </c>
      <c r="D79" s="23">
        <f t="shared" si="1"/>
        <v>35.988419999999998</v>
      </c>
    </row>
    <row r="80" spans="1:4" ht="16.2" thickBot="1" x14ac:dyDescent="0.35">
      <c r="A80" s="15" t="s">
        <v>42</v>
      </c>
      <c r="B80" s="16" t="s">
        <v>84</v>
      </c>
      <c r="C80" s="120">
        <v>0.01</v>
      </c>
      <c r="D80" s="23">
        <f t="shared" si="1"/>
        <v>23.992280000000001</v>
      </c>
    </row>
    <row r="81" spans="1:6" ht="16.2" thickBot="1" x14ac:dyDescent="0.35">
      <c r="A81" s="15" t="s">
        <v>43</v>
      </c>
      <c r="B81" s="16" t="s">
        <v>85</v>
      </c>
      <c r="C81" s="120">
        <v>0.01</v>
      </c>
      <c r="D81" s="23">
        <f t="shared" si="1"/>
        <v>23.992280000000001</v>
      </c>
    </row>
    <row r="82" spans="1:6" ht="16.2" thickBot="1" x14ac:dyDescent="0.35">
      <c r="A82" s="15" t="s">
        <v>45</v>
      </c>
      <c r="B82" s="121" t="s">
        <v>47</v>
      </c>
      <c r="C82" s="120">
        <v>0</v>
      </c>
      <c r="D82" s="23">
        <f t="shared" si="1"/>
        <v>0</v>
      </c>
    </row>
    <row r="83" spans="1:6" ht="16.2" thickBot="1" x14ac:dyDescent="0.35">
      <c r="A83" s="161" t="s">
        <v>64</v>
      </c>
      <c r="B83" s="162"/>
      <c r="C83" s="27">
        <f>SUM(C77:C82)</f>
        <v>6.1944444444444448E-2</v>
      </c>
      <c r="D83" s="23">
        <f t="shared" si="1"/>
        <v>148.61884555555557</v>
      </c>
    </row>
    <row r="84" spans="1:6" x14ac:dyDescent="0.3">
      <c r="C84" s="53">
        <f>C22+C36+C68+C83+E36</f>
        <v>0.78050204444444449</v>
      </c>
    </row>
    <row r="86" spans="1:6" x14ac:dyDescent="0.3">
      <c r="A86" s="163" t="s">
        <v>86</v>
      </c>
      <c r="B86" s="163"/>
      <c r="C86" s="163"/>
      <c r="F86" s="73"/>
    </row>
    <row r="87" spans="1:6" ht="16.2" thickBot="1" x14ac:dyDescent="0.35">
      <c r="A87" s="12"/>
      <c r="F87" s="73"/>
    </row>
    <row r="88" spans="1:6" ht="16.2" thickBot="1" x14ac:dyDescent="0.35">
      <c r="A88" s="13" t="s">
        <v>87</v>
      </c>
      <c r="B88" s="127" t="s">
        <v>129</v>
      </c>
      <c r="C88" s="127" t="s">
        <v>37</v>
      </c>
      <c r="F88" s="70"/>
    </row>
    <row r="89" spans="1:6" ht="16.2" thickBot="1" x14ac:dyDescent="0.35">
      <c r="A89" s="15" t="s">
        <v>38</v>
      </c>
      <c r="B89" s="16" t="s">
        <v>102</v>
      </c>
      <c r="C89" s="52">
        <v>0</v>
      </c>
      <c r="F89" s="70"/>
    </row>
    <row r="90" spans="1:6" ht="16.2" thickBot="1" x14ac:dyDescent="0.35">
      <c r="A90" s="161" t="s">
        <v>5</v>
      </c>
      <c r="B90" s="162"/>
      <c r="C90" s="52">
        <f>C89</f>
        <v>0</v>
      </c>
      <c r="F90" s="70"/>
    </row>
    <row r="91" spans="1:6" x14ac:dyDescent="0.3">
      <c r="F91" s="70"/>
    </row>
    <row r="92" spans="1:6" x14ac:dyDescent="0.3">
      <c r="F92" s="73"/>
    </row>
    <row r="93" spans="1:6" x14ac:dyDescent="0.3">
      <c r="A93" s="163" t="s">
        <v>89</v>
      </c>
      <c r="B93" s="163"/>
      <c r="C93" s="163"/>
    </row>
    <row r="94" spans="1:6" ht="16.2" thickBot="1" x14ac:dyDescent="0.35">
      <c r="A94" s="12"/>
    </row>
    <row r="95" spans="1:6" ht="16.2" thickBot="1" x14ac:dyDescent="0.35">
      <c r="A95" s="13">
        <v>4</v>
      </c>
      <c r="B95" s="127" t="s">
        <v>90</v>
      </c>
      <c r="C95" s="127" t="s">
        <v>37</v>
      </c>
    </row>
    <row r="96" spans="1:6" ht="16.2" thickBot="1" x14ac:dyDescent="0.35">
      <c r="A96" s="15" t="s">
        <v>81</v>
      </c>
      <c r="B96" s="16" t="s">
        <v>82</v>
      </c>
      <c r="C96" s="23">
        <f>D83</f>
        <v>148.61884555555557</v>
      </c>
    </row>
    <row r="97" spans="1:3" ht="16.2" thickBot="1" x14ac:dyDescent="0.35">
      <c r="A97" s="15" t="s">
        <v>87</v>
      </c>
      <c r="B97" s="16" t="s">
        <v>88</v>
      </c>
      <c r="C97" s="23">
        <f>C90</f>
        <v>0</v>
      </c>
    </row>
    <row r="98" spans="1:3" ht="16.2" thickBot="1" x14ac:dyDescent="0.35">
      <c r="A98" s="161" t="s">
        <v>5</v>
      </c>
      <c r="B98" s="162"/>
      <c r="C98" s="39">
        <f>C96+C97</f>
        <v>148.61884555555557</v>
      </c>
    </row>
    <row r="101" spans="1:3" x14ac:dyDescent="0.3">
      <c r="A101" s="160" t="s">
        <v>91</v>
      </c>
      <c r="B101" s="160"/>
      <c r="C101" s="160"/>
    </row>
    <row r="102" spans="1:3" ht="16.2" thickBot="1" x14ac:dyDescent="0.35"/>
    <row r="103" spans="1:3" ht="16.2" thickBot="1" x14ac:dyDescent="0.35">
      <c r="A103" s="13">
        <v>5</v>
      </c>
      <c r="B103" s="19" t="s">
        <v>22</v>
      </c>
      <c r="C103" s="127" t="s">
        <v>37</v>
      </c>
    </row>
    <row r="104" spans="1:3" ht="16.2" thickBot="1" x14ac:dyDescent="0.35">
      <c r="A104" s="15" t="s">
        <v>38</v>
      </c>
      <c r="B104" s="16" t="s">
        <v>92</v>
      </c>
      <c r="C104" s="118">
        <f>'P Apoio - ITQ Seg Sex'!C46</f>
        <v>103.33333333333333</v>
      </c>
    </row>
    <row r="105" spans="1:3" ht="16.2" thickBot="1" x14ac:dyDescent="0.35">
      <c r="A105" s="15" t="s">
        <v>40</v>
      </c>
      <c r="B105" s="16" t="s">
        <v>93</v>
      </c>
      <c r="C105" s="118">
        <f>'P Apoio - ITQ Seg Sex'!D34</f>
        <v>72.938749999999999</v>
      </c>
    </row>
    <row r="106" spans="1:3" ht="16.2" thickBot="1" x14ac:dyDescent="0.35">
      <c r="A106" s="15" t="s">
        <v>41</v>
      </c>
      <c r="B106" s="121" t="s">
        <v>146</v>
      </c>
      <c r="C106" s="118"/>
    </row>
    <row r="107" spans="1:3" ht="16.2" thickBot="1" x14ac:dyDescent="0.35">
      <c r="A107" s="15" t="s">
        <v>42</v>
      </c>
      <c r="B107" s="121" t="s">
        <v>146</v>
      </c>
      <c r="C107" s="118"/>
    </row>
    <row r="108" spans="1:3" ht="16.2" thickBot="1" x14ac:dyDescent="0.35">
      <c r="A108" s="161" t="s">
        <v>64</v>
      </c>
      <c r="B108" s="162"/>
      <c r="C108" s="23">
        <f>SUM(C104:C107)</f>
        <v>176.27208333333334</v>
      </c>
    </row>
    <row r="111" spans="1:3" x14ac:dyDescent="0.3">
      <c r="A111" s="160" t="s">
        <v>94</v>
      </c>
      <c r="B111" s="160"/>
      <c r="C111" s="160"/>
    </row>
    <row r="112" spans="1:3" ht="16.2" thickBot="1" x14ac:dyDescent="0.35"/>
    <row r="113" spans="1:4" ht="16.2" thickBot="1" x14ac:dyDescent="0.35">
      <c r="A113" s="13">
        <v>6</v>
      </c>
      <c r="B113" s="19" t="s">
        <v>23</v>
      </c>
      <c r="C113" s="127" t="s">
        <v>57</v>
      </c>
      <c r="D113" s="127" t="s">
        <v>37</v>
      </c>
    </row>
    <row r="114" spans="1:4" ht="16.2" thickBot="1" x14ac:dyDescent="0.35">
      <c r="A114" s="15" t="s">
        <v>38</v>
      </c>
      <c r="B114" s="43" t="s">
        <v>24</v>
      </c>
      <c r="C114" s="117">
        <v>0.1</v>
      </c>
      <c r="D114" s="45">
        <f>C114*C133</f>
        <v>531.27247424216898</v>
      </c>
    </row>
    <row r="115" spans="1:4" ht="16.2" thickBot="1" x14ac:dyDescent="0.35">
      <c r="A115" s="15" t="s">
        <v>40</v>
      </c>
      <c r="B115" s="43" t="s">
        <v>26</v>
      </c>
      <c r="C115" s="117">
        <f>C114</f>
        <v>0.1</v>
      </c>
      <c r="D115" s="45">
        <f>C115*(C133+D114)</f>
        <v>584.39972166638586</v>
      </c>
    </row>
    <row r="116" spans="1:4" ht="16.2" thickBot="1" x14ac:dyDescent="0.35">
      <c r="A116" s="15" t="s">
        <v>41</v>
      </c>
      <c r="B116" s="16" t="s">
        <v>25</v>
      </c>
      <c r="C116" s="17"/>
      <c r="D116" s="23">
        <f>(C$12+C$56+D$68+C$98+C$108)*C116</f>
        <v>0</v>
      </c>
    </row>
    <row r="117" spans="1:4" ht="16.2" thickBot="1" x14ac:dyDescent="0.35">
      <c r="A117" s="15"/>
      <c r="B117" s="43" t="s">
        <v>106</v>
      </c>
      <c r="C117" s="44">
        <f>C118+C119</f>
        <v>3.6499999999999998E-2</v>
      </c>
      <c r="D117" s="45">
        <f>C117*(C$133+D$114+D$115)</f>
        <v>234.63648824905388</v>
      </c>
    </row>
    <row r="118" spans="1:4" ht="16.2" thickBot="1" x14ac:dyDescent="0.35">
      <c r="A118" s="15"/>
      <c r="B118" s="16" t="s">
        <v>104</v>
      </c>
      <c r="C118" s="17">
        <v>0.03</v>
      </c>
      <c r="D118" s="23">
        <f>C118*(C$133+D$114+D$115)</f>
        <v>192.8519081499073</v>
      </c>
    </row>
    <row r="119" spans="1:4" ht="16.2" thickBot="1" x14ac:dyDescent="0.35">
      <c r="A119" s="15"/>
      <c r="B119" s="16" t="s">
        <v>105</v>
      </c>
      <c r="C119" s="17">
        <v>6.4999999999999997E-3</v>
      </c>
      <c r="D119" s="23">
        <f>C119*(C$133+D$114+D$115)</f>
        <v>41.784580099146581</v>
      </c>
    </row>
    <row r="120" spans="1:4" ht="16.2" thickBot="1" x14ac:dyDescent="0.35">
      <c r="A120" s="15"/>
      <c r="B120" s="43" t="s">
        <v>107</v>
      </c>
      <c r="C120" s="44">
        <v>0</v>
      </c>
      <c r="D120" s="45">
        <f>C120*(C$133+D$114+D$115)</f>
        <v>0</v>
      </c>
    </row>
    <row r="121" spans="1:4" ht="16.2" thickBot="1" x14ac:dyDescent="0.35">
      <c r="A121" s="15"/>
      <c r="B121" s="43" t="s">
        <v>108</v>
      </c>
      <c r="C121" s="44">
        <v>0.02</v>
      </c>
      <c r="D121" s="45">
        <f>C121*(C$133+D$114+D$115)</f>
        <v>128.56793876660487</v>
      </c>
    </row>
    <row r="122" spans="1:4" ht="16.2" thickBot="1" x14ac:dyDescent="0.35">
      <c r="A122" s="164" t="s">
        <v>64</v>
      </c>
      <c r="B122" s="165"/>
      <c r="C122" s="44">
        <f>C114+C115+C117+C120+C121</f>
        <v>0.25650000000000001</v>
      </c>
      <c r="D122" s="45">
        <f>D114+D115+D117+D120+D121</f>
        <v>1478.8766229242135</v>
      </c>
    </row>
    <row r="125" spans="1:4" x14ac:dyDescent="0.3">
      <c r="A125" s="160" t="s">
        <v>95</v>
      </c>
      <c r="B125" s="160"/>
      <c r="C125" s="160"/>
    </row>
    <row r="126" spans="1:4" ht="16.2" thickBot="1" x14ac:dyDescent="0.35"/>
    <row r="127" spans="1:4" ht="16.2" thickBot="1" x14ac:dyDescent="0.35">
      <c r="A127" s="13"/>
      <c r="B127" s="127" t="s">
        <v>96</v>
      </c>
      <c r="C127" s="127" t="s">
        <v>37</v>
      </c>
    </row>
    <row r="128" spans="1:4" ht="16.2" thickBot="1" x14ac:dyDescent="0.35">
      <c r="A128" s="21" t="s">
        <v>38</v>
      </c>
      <c r="B128" s="16" t="s">
        <v>35</v>
      </c>
      <c r="C128" s="42">
        <f>C12</f>
        <v>2399.2280000000001</v>
      </c>
    </row>
    <row r="129" spans="1:3" ht="16.2" thickBot="1" x14ac:dyDescent="0.35">
      <c r="A129" s="21" t="s">
        <v>40</v>
      </c>
      <c r="B129" s="16" t="s">
        <v>48</v>
      </c>
      <c r="C129" s="42">
        <f>C56</f>
        <v>2418.0802035872002</v>
      </c>
    </row>
    <row r="130" spans="1:3" ht="16.2" thickBot="1" x14ac:dyDescent="0.35">
      <c r="A130" s="21" t="s">
        <v>41</v>
      </c>
      <c r="B130" s="16" t="s">
        <v>71</v>
      </c>
      <c r="C130" s="42">
        <f>D68</f>
        <v>170.52560994560002</v>
      </c>
    </row>
    <row r="131" spans="1:3" ht="16.2" thickBot="1" x14ac:dyDescent="0.35">
      <c r="A131" s="21" t="s">
        <v>42</v>
      </c>
      <c r="B131" s="16" t="s">
        <v>79</v>
      </c>
      <c r="C131" s="42">
        <f>C98</f>
        <v>148.61884555555557</v>
      </c>
    </row>
    <row r="132" spans="1:3" ht="16.2" thickBot="1" x14ac:dyDescent="0.35">
      <c r="A132" s="21" t="s">
        <v>43</v>
      </c>
      <c r="B132" s="16" t="s">
        <v>91</v>
      </c>
      <c r="C132" s="42">
        <f>C108</f>
        <v>176.27208333333334</v>
      </c>
    </row>
    <row r="133" spans="1:3" ht="16.2" thickBot="1" x14ac:dyDescent="0.35">
      <c r="A133" s="161" t="s">
        <v>97</v>
      </c>
      <c r="B133" s="162"/>
      <c r="C133" s="42">
        <f>SUM(C128:C132)</f>
        <v>5312.7247424216894</v>
      </c>
    </row>
    <row r="134" spans="1:3" ht="16.2" thickBot="1" x14ac:dyDescent="0.35">
      <c r="A134" s="21" t="s">
        <v>45</v>
      </c>
      <c r="B134" s="16" t="s">
        <v>98</v>
      </c>
      <c r="C134" s="42">
        <f>D122</f>
        <v>1478.8766229242135</v>
      </c>
    </row>
    <row r="135" spans="1:3" x14ac:dyDescent="0.3">
      <c r="A135" s="158" t="s">
        <v>99</v>
      </c>
      <c r="B135" s="159"/>
      <c r="C135" s="49">
        <f>C133+C134</f>
        <v>6791.6013653459031</v>
      </c>
    </row>
    <row r="136" spans="1:3" x14ac:dyDescent="0.3">
      <c r="A136" s="155" t="s">
        <v>118</v>
      </c>
      <c r="B136" s="156"/>
      <c r="C136" s="51">
        <v>2</v>
      </c>
    </row>
    <row r="137" spans="1:3" ht="16.2" thickBot="1" x14ac:dyDescent="0.35">
      <c r="A137" s="157" t="s">
        <v>119</v>
      </c>
      <c r="B137" s="157"/>
      <c r="C137" s="50">
        <f>C135*C136</f>
        <v>13583.202730691806</v>
      </c>
    </row>
  </sheetData>
  <sheetProtection password="F668" sheet="1" objects="1" scenarios="1"/>
  <mergeCells count="35">
    <mergeCell ref="B6:C6"/>
    <mergeCell ref="A1:D1"/>
    <mergeCell ref="A2:D2"/>
    <mergeCell ref="A3:D3"/>
    <mergeCell ref="B4:C4"/>
    <mergeCell ref="B5:C5"/>
    <mergeCell ref="A59:C59"/>
    <mergeCell ref="A7:C7"/>
    <mergeCell ref="A12:B12"/>
    <mergeCell ref="A15:C15"/>
    <mergeCell ref="A17:C17"/>
    <mergeCell ref="A22:B22"/>
    <mergeCell ref="A25:D25"/>
    <mergeCell ref="A36:B36"/>
    <mergeCell ref="A39:C39"/>
    <mergeCell ref="A47:B47"/>
    <mergeCell ref="A50:C50"/>
    <mergeCell ref="A56:B56"/>
    <mergeCell ref="A122:B122"/>
    <mergeCell ref="A68:B68"/>
    <mergeCell ref="A71:C71"/>
    <mergeCell ref="A74:C74"/>
    <mergeCell ref="A83:B83"/>
    <mergeCell ref="A86:C86"/>
    <mergeCell ref="A90:B90"/>
    <mergeCell ref="A93:C93"/>
    <mergeCell ref="A98:B98"/>
    <mergeCell ref="A101:C101"/>
    <mergeCell ref="A108:B108"/>
    <mergeCell ref="A111:C111"/>
    <mergeCell ref="A125:C125"/>
    <mergeCell ref="A133:B133"/>
    <mergeCell ref="A135:B135"/>
    <mergeCell ref="A136:B136"/>
    <mergeCell ref="A137:B137"/>
  </mergeCells>
  <pageMargins left="0.511811024" right="0.511811024" top="0.78740157499999996" bottom="0.78740157499999996" header="0.31496062000000002" footer="0.31496062000000002"/>
  <pageSetup paperSize="9" scale="76" orientation="portrait" verticalDpi="0" r:id="rId1"/>
  <rowBreaks count="2" manualBreakCount="2">
    <brk id="49" max="3" man="1"/>
    <brk id="92" max="3" man="1"/>
  </rowBreaks>
  <colBreaks count="1" manualBreakCount="1">
    <brk id="4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E46"/>
  <sheetViews>
    <sheetView topLeftCell="A23" workbookViewId="0">
      <selection activeCell="C45" sqref="C45"/>
    </sheetView>
  </sheetViews>
  <sheetFormatPr defaultColWidth="9.109375" defaultRowHeight="14.4" x14ac:dyDescent="0.3"/>
  <cols>
    <col min="1" max="1" width="23" style="82" bestFit="1" customWidth="1"/>
    <col min="2" max="2" width="23.109375" style="82" customWidth="1"/>
    <col min="3" max="3" width="30.6640625" style="82" customWidth="1"/>
    <col min="4" max="4" width="27.44140625" style="82" customWidth="1"/>
    <col min="5" max="5" width="13.88671875" style="82" customWidth="1"/>
    <col min="6" max="16384" width="9.109375" style="82"/>
  </cols>
  <sheetData>
    <row r="2" spans="1:5" ht="15" thickBot="1" x14ac:dyDescent="0.35"/>
    <row r="3" spans="1:5" ht="16.2" thickBot="1" x14ac:dyDescent="0.35">
      <c r="A3" s="184" t="s">
        <v>13</v>
      </c>
      <c r="B3" s="185"/>
      <c r="C3" s="185"/>
      <c r="D3" s="185"/>
      <c r="E3" s="186"/>
    </row>
    <row r="4" spans="1:5" ht="16.2" thickBot="1" x14ac:dyDescent="0.35">
      <c r="A4" s="184" t="s">
        <v>175</v>
      </c>
      <c r="B4" s="185"/>
      <c r="C4" s="185"/>
      <c r="D4" s="185"/>
      <c r="E4" s="186"/>
    </row>
    <row r="5" spans="1:5" ht="31.8" thickBot="1" x14ac:dyDescent="0.35">
      <c r="A5" s="83" t="s">
        <v>103</v>
      </c>
      <c r="B5" s="84" t="s">
        <v>9</v>
      </c>
      <c r="C5" s="84" t="s">
        <v>10</v>
      </c>
      <c r="D5" s="85" t="s">
        <v>12</v>
      </c>
      <c r="E5" s="86" t="s">
        <v>11</v>
      </c>
    </row>
    <row r="6" spans="1:5" ht="15.6" x14ac:dyDescent="0.3">
      <c r="A6" s="3"/>
      <c r="B6" s="123">
        <v>5</v>
      </c>
      <c r="C6" s="1">
        <v>2</v>
      </c>
      <c r="D6" s="48">
        <v>22</v>
      </c>
      <c r="E6" s="87">
        <f t="shared" ref="E6" si="0">B6*C6*D6</f>
        <v>220</v>
      </c>
    </row>
    <row r="7" spans="1:5" ht="15" thickBot="1" x14ac:dyDescent="0.35">
      <c r="A7" s="88"/>
      <c r="B7" s="89"/>
      <c r="C7" s="89"/>
      <c r="D7" s="89"/>
      <c r="E7" s="90"/>
    </row>
    <row r="8" spans="1:5" ht="16.2" thickBot="1" x14ac:dyDescent="0.35">
      <c r="A8" s="184" t="s">
        <v>17</v>
      </c>
      <c r="B8" s="185"/>
      <c r="C8" s="185"/>
      <c r="D8" s="185"/>
      <c r="E8" s="186"/>
    </row>
    <row r="9" spans="1:5" ht="16.2" thickBot="1" x14ac:dyDescent="0.35">
      <c r="A9" s="83" t="s">
        <v>2</v>
      </c>
      <c r="B9" s="84" t="s">
        <v>0</v>
      </c>
      <c r="C9" s="84" t="s">
        <v>14</v>
      </c>
      <c r="D9" s="84" t="s">
        <v>1</v>
      </c>
      <c r="E9" s="86" t="s">
        <v>15</v>
      </c>
    </row>
    <row r="10" spans="1:5" ht="16.2" thickBot="1" x14ac:dyDescent="0.35">
      <c r="A10" s="3"/>
      <c r="B10" s="5">
        <v>1845.56</v>
      </c>
      <c r="C10" s="4">
        <v>1</v>
      </c>
      <c r="D10" s="4">
        <v>0.06</v>
      </c>
      <c r="E10" s="87">
        <f t="shared" ref="E10" si="1">B10*C10*D10</f>
        <v>110.7336</v>
      </c>
    </row>
    <row r="11" spans="1:5" ht="16.2" thickBot="1" x14ac:dyDescent="0.35">
      <c r="A11" s="88"/>
      <c r="B11" s="89"/>
      <c r="C11" s="4"/>
      <c r="D11" s="4"/>
      <c r="E11" s="87"/>
    </row>
    <row r="12" spans="1:5" ht="16.2" thickBot="1" x14ac:dyDescent="0.35">
      <c r="A12" s="187" t="s">
        <v>159</v>
      </c>
      <c r="B12" s="188"/>
      <c r="C12" s="188"/>
      <c r="D12" s="189"/>
      <c r="E12" s="90"/>
    </row>
    <row r="13" spans="1:5" ht="16.2" thickBot="1" x14ac:dyDescent="0.35">
      <c r="A13" s="83" t="s">
        <v>2</v>
      </c>
      <c r="B13" s="84" t="s">
        <v>11</v>
      </c>
      <c r="C13" s="84" t="s">
        <v>16</v>
      </c>
      <c r="D13" s="86" t="s">
        <v>18</v>
      </c>
      <c r="E13" s="90"/>
    </row>
    <row r="14" spans="1:5" ht="16.2" thickBot="1" x14ac:dyDescent="0.35">
      <c r="A14" s="3"/>
      <c r="B14" s="24">
        <f>E6</f>
        <v>220</v>
      </c>
      <c r="C14" s="24">
        <f>E10</f>
        <v>110.7336</v>
      </c>
      <c r="D14" s="91">
        <f>B14-C14</f>
        <v>109.2664</v>
      </c>
      <c r="E14" s="92"/>
    </row>
    <row r="15" spans="1:5" ht="20.25" customHeight="1" thickBot="1" x14ac:dyDescent="0.35"/>
    <row r="16" spans="1:5" ht="16.2" thickBot="1" x14ac:dyDescent="0.35">
      <c r="A16" s="187" t="s">
        <v>19</v>
      </c>
      <c r="B16" s="188"/>
      <c r="C16" s="188"/>
      <c r="D16" s="189"/>
    </row>
    <row r="17" spans="1:5" ht="16.2" thickBot="1" x14ac:dyDescent="0.35">
      <c r="A17" s="187" t="str">
        <f>A4</f>
        <v>Posto Seg Sex</v>
      </c>
      <c r="B17" s="188"/>
      <c r="C17" s="188"/>
      <c r="D17" s="189"/>
    </row>
    <row r="18" spans="1:5" ht="16.2" thickBot="1" x14ac:dyDescent="0.35">
      <c r="A18" s="94" t="s">
        <v>2</v>
      </c>
      <c r="B18" s="95" t="s">
        <v>20</v>
      </c>
      <c r="C18" s="96" t="s">
        <v>12</v>
      </c>
      <c r="D18" s="97" t="s">
        <v>3</v>
      </c>
    </row>
    <row r="19" spans="1:5" ht="16.2" thickBot="1" x14ac:dyDescent="0.35">
      <c r="A19" s="3"/>
      <c r="B19" s="5">
        <v>32.11</v>
      </c>
      <c r="C19" s="48">
        <v>22</v>
      </c>
      <c r="D19" s="87">
        <f>(B19*C19)</f>
        <v>706.42</v>
      </c>
    </row>
    <row r="20" spans="1:5" ht="16.2" thickBot="1" x14ac:dyDescent="0.35">
      <c r="A20" s="190" t="s">
        <v>117</v>
      </c>
      <c r="B20" s="192"/>
      <c r="C20" s="79">
        <v>0.18</v>
      </c>
      <c r="D20" s="99">
        <f>((B19*C19)*C20)</f>
        <v>127.15559999999999</v>
      </c>
    </row>
    <row r="21" spans="1:5" ht="16.2" thickBot="1" x14ac:dyDescent="0.35">
      <c r="A21" s="197" t="s">
        <v>157</v>
      </c>
      <c r="B21" s="198"/>
      <c r="C21" s="198"/>
      <c r="D21" s="114">
        <f>D19-D20</f>
        <v>579.26440000000002</v>
      </c>
    </row>
    <row r="22" spans="1:5" ht="16.5" customHeight="1" x14ac:dyDescent="0.3">
      <c r="A22" s="75"/>
      <c r="B22" s="115"/>
      <c r="C22" s="76"/>
      <c r="D22" s="116"/>
    </row>
    <row r="23" spans="1:5" ht="16.2" thickBot="1" x14ac:dyDescent="0.35">
      <c r="A23" s="193" t="s">
        <v>128</v>
      </c>
      <c r="B23" s="194"/>
      <c r="C23" s="194"/>
      <c r="D23" s="195"/>
    </row>
    <row r="24" spans="1:5" ht="16.2" thickBot="1" x14ac:dyDescent="0.35">
      <c r="A24" s="94" t="s">
        <v>2</v>
      </c>
      <c r="B24" s="95" t="s">
        <v>113</v>
      </c>
      <c r="C24" s="96" t="s">
        <v>115</v>
      </c>
      <c r="D24" s="97" t="s">
        <v>3</v>
      </c>
      <c r="E24" s="98"/>
    </row>
    <row r="25" spans="1:5" ht="15.6" x14ac:dyDescent="0.3">
      <c r="A25" s="3"/>
      <c r="B25" s="5">
        <v>169.57</v>
      </c>
      <c r="C25" s="48">
        <v>0.05</v>
      </c>
      <c r="D25" s="87">
        <f>B25-(B25*C25)</f>
        <v>161.0915</v>
      </c>
    </row>
    <row r="26" spans="1:5" ht="15.6" x14ac:dyDescent="0.3">
      <c r="A26" s="196" t="s">
        <v>120</v>
      </c>
      <c r="B26" s="196"/>
      <c r="C26" s="196"/>
      <c r="D26" s="196"/>
    </row>
    <row r="27" spans="1:5" ht="15.6" x14ac:dyDescent="0.3">
      <c r="A27" s="196" t="s">
        <v>126</v>
      </c>
      <c r="B27" s="196"/>
      <c r="C27" s="196"/>
      <c r="D27" s="196"/>
    </row>
    <row r="28" spans="1:5" ht="15.6" x14ac:dyDescent="0.3">
      <c r="A28" s="102" t="s">
        <v>2</v>
      </c>
      <c r="B28" s="102" t="s">
        <v>3</v>
      </c>
      <c r="C28" s="128" t="s">
        <v>113</v>
      </c>
      <c r="D28" s="102" t="s">
        <v>149</v>
      </c>
    </row>
    <row r="29" spans="1:5" x14ac:dyDescent="0.3">
      <c r="A29" s="104" t="s">
        <v>121</v>
      </c>
      <c r="B29" s="124">
        <v>120</v>
      </c>
      <c r="C29" s="104">
        <f>B29/12</f>
        <v>10</v>
      </c>
      <c r="D29" s="104">
        <f>C29/2</f>
        <v>5</v>
      </c>
    </row>
    <row r="30" spans="1:5" x14ac:dyDescent="0.3">
      <c r="A30" s="104" t="s">
        <v>122</v>
      </c>
      <c r="B30" s="124">
        <v>34.64</v>
      </c>
      <c r="C30" s="104">
        <f t="shared" ref="C30:C33" si="2">B30/12</f>
        <v>2.8866666666666667</v>
      </c>
      <c r="D30" s="104">
        <f t="shared" ref="D30:D33" si="3">C30/2</f>
        <v>1.4433333333333334</v>
      </c>
    </row>
    <row r="31" spans="1:5" x14ac:dyDescent="0.3">
      <c r="A31" s="104" t="s">
        <v>123</v>
      </c>
      <c r="B31" s="124">
        <v>15.89</v>
      </c>
      <c r="C31" s="104">
        <f t="shared" si="2"/>
        <v>1.3241666666666667</v>
      </c>
      <c r="D31" s="104">
        <f t="shared" si="3"/>
        <v>0.66208333333333336</v>
      </c>
    </row>
    <row r="32" spans="1:5" x14ac:dyDescent="0.3">
      <c r="A32" s="104" t="s">
        <v>124</v>
      </c>
      <c r="B32" s="124">
        <v>80</v>
      </c>
      <c r="C32" s="104">
        <f t="shared" si="2"/>
        <v>6.666666666666667</v>
      </c>
      <c r="D32" s="104">
        <f t="shared" si="3"/>
        <v>3.3333333333333335</v>
      </c>
    </row>
    <row r="33" spans="1:4" x14ac:dyDescent="0.3">
      <c r="A33" s="104" t="s">
        <v>148</v>
      </c>
      <c r="B33" s="124">
        <v>1500</v>
      </c>
      <c r="C33" s="104">
        <f t="shared" si="2"/>
        <v>125</v>
      </c>
      <c r="D33" s="104">
        <f t="shared" si="3"/>
        <v>62.5</v>
      </c>
    </row>
    <row r="34" spans="1:4" x14ac:dyDescent="0.3">
      <c r="A34" s="175" t="s">
        <v>5</v>
      </c>
      <c r="B34" s="176"/>
      <c r="C34" s="177"/>
      <c r="D34" s="104">
        <f>SUM(D29:D33)</f>
        <v>72.938749999999999</v>
      </c>
    </row>
    <row r="35" spans="1:4" ht="16.2" thickBot="1" x14ac:dyDescent="0.35">
      <c r="A35" s="178" t="s">
        <v>150</v>
      </c>
      <c r="B35" s="179"/>
      <c r="C35" s="179"/>
      <c r="D35" s="180"/>
    </row>
    <row r="36" spans="1:4" ht="16.2" thickBot="1" x14ac:dyDescent="0.35">
      <c r="A36" s="105" t="s">
        <v>27</v>
      </c>
      <c r="B36" s="106" t="s">
        <v>28</v>
      </c>
      <c r="C36" s="106" t="s">
        <v>29</v>
      </c>
      <c r="D36" s="107" t="s">
        <v>3</v>
      </c>
    </row>
    <row r="37" spans="1:4" ht="16.2" thickBot="1" x14ac:dyDescent="0.35">
      <c r="A37" s="6" t="s">
        <v>30</v>
      </c>
      <c r="B37" s="7">
        <v>4</v>
      </c>
      <c r="C37" s="125">
        <v>65</v>
      </c>
      <c r="D37" s="69">
        <f>C37*B37</f>
        <v>260</v>
      </c>
    </row>
    <row r="38" spans="1:4" ht="16.2" thickBot="1" x14ac:dyDescent="0.35">
      <c r="A38" s="8" t="s">
        <v>31</v>
      </c>
      <c r="B38" s="9">
        <v>6</v>
      </c>
      <c r="C38" s="125">
        <v>58</v>
      </c>
      <c r="D38" s="69">
        <f t="shared" ref="D38:D42" si="4">C38*B38</f>
        <v>348</v>
      </c>
    </row>
    <row r="39" spans="1:4" ht="16.2" thickBot="1" x14ac:dyDescent="0.35">
      <c r="A39" s="8" t="s">
        <v>147</v>
      </c>
      <c r="B39" s="9">
        <v>4</v>
      </c>
      <c r="C39" s="125">
        <v>60</v>
      </c>
      <c r="D39" s="69">
        <f t="shared" si="4"/>
        <v>240</v>
      </c>
    </row>
    <row r="40" spans="1:4" ht="16.2" thickBot="1" x14ac:dyDescent="0.35">
      <c r="A40" s="8" t="s">
        <v>125</v>
      </c>
      <c r="B40" s="9">
        <v>6</v>
      </c>
      <c r="C40" s="125">
        <v>12</v>
      </c>
      <c r="D40" s="69">
        <f t="shared" si="4"/>
        <v>72</v>
      </c>
    </row>
    <row r="41" spans="1:4" ht="16.2" thickBot="1" x14ac:dyDescent="0.35">
      <c r="A41" s="8" t="s">
        <v>116</v>
      </c>
      <c r="B41" s="9">
        <v>2</v>
      </c>
      <c r="C41" s="125">
        <v>120</v>
      </c>
      <c r="D41" s="69">
        <f t="shared" si="4"/>
        <v>240</v>
      </c>
    </row>
    <row r="42" spans="1:4" ht="16.2" thickBot="1" x14ac:dyDescent="0.35">
      <c r="A42" s="8" t="s">
        <v>112</v>
      </c>
      <c r="B42" s="9">
        <v>2</v>
      </c>
      <c r="C42" s="125">
        <v>40</v>
      </c>
      <c r="D42" s="69">
        <f t="shared" si="4"/>
        <v>80</v>
      </c>
    </row>
    <row r="43" spans="1:4" ht="16.2" thickBot="1" x14ac:dyDescent="0.35">
      <c r="A43" s="181" t="s">
        <v>32</v>
      </c>
      <c r="B43" s="182"/>
      <c r="C43" s="183"/>
      <c r="D43" s="108"/>
    </row>
    <row r="44" spans="1:4" ht="16.2" thickBot="1" x14ac:dyDescent="0.35">
      <c r="A44" s="181" t="s">
        <v>33</v>
      </c>
      <c r="B44" s="182"/>
      <c r="C44" s="183"/>
      <c r="D44" s="109"/>
    </row>
    <row r="45" spans="1:4" ht="16.2" thickBot="1" x14ac:dyDescent="0.35">
      <c r="A45" s="110" t="s">
        <v>2</v>
      </c>
      <c r="B45" s="111" t="s">
        <v>21</v>
      </c>
      <c r="C45" s="112" t="s">
        <v>34</v>
      </c>
      <c r="D45" s="109"/>
    </row>
    <row r="46" spans="1:4" ht="15.6" x14ac:dyDescent="0.3">
      <c r="A46" s="3"/>
      <c r="B46" s="11">
        <f>SUM(D37:D42)</f>
        <v>1240</v>
      </c>
      <c r="C46" s="113">
        <f>B46/12</f>
        <v>103.33333333333333</v>
      </c>
      <c r="D46" s="10"/>
    </row>
  </sheetData>
  <sheetProtection password="F668" sheet="1" objects="1" scenarios="1"/>
  <mergeCells count="15">
    <mergeCell ref="A26:D26"/>
    <mergeCell ref="A8:E8"/>
    <mergeCell ref="A12:D12"/>
    <mergeCell ref="A3:E3"/>
    <mergeCell ref="A4:E4"/>
    <mergeCell ref="A16:D16"/>
    <mergeCell ref="A17:D17"/>
    <mergeCell ref="A20:B20"/>
    <mergeCell ref="A21:C21"/>
    <mergeCell ref="A23:D23"/>
    <mergeCell ref="A27:D27"/>
    <mergeCell ref="A34:C34"/>
    <mergeCell ref="A35:D35"/>
    <mergeCell ref="A43:C43"/>
    <mergeCell ref="A44:C44"/>
  </mergeCells>
  <pageMargins left="0.511811024" right="0.511811024" top="0.78740157499999996" bottom="0.78740157499999996" header="0.31496062000000002" footer="0.31496062000000002"/>
  <pageSetup paperSize="9" scale="78" orientation="portrait" verticalDpi="0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9"/>
  <sheetViews>
    <sheetView topLeftCell="A13" workbookViewId="0">
      <selection activeCell="B28" sqref="B28"/>
    </sheetView>
  </sheetViews>
  <sheetFormatPr defaultColWidth="9.109375" defaultRowHeight="15.6" x14ac:dyDescent="0.3"/>
  <cols>
    <col min="1" max="1" width="16.33203125" style="20" customWidth="1"/>
    <col min="2" max="2" width="72.109375" style="20" customWidth="1"/>
    <col min="3" max="3" width="18" style="20" customWidth="1"/>
    <col min="4" max="4" width="14.33203125" style="20" customWidth="1"/>
    <col min="5" max="5" width="12.6640625" style="20" customWidth="1"/>
    <col min="6" max="6" width="17.33203125" style="20" bestFit="1" customWidth="1"/>
    <col min="7" max="7" width="15.109375" style="20" customWidth="1"/>
    <col min="8" max="16384" width="9.109375" style="20"/>
  </cols>
  <sheetData>
    <row r="1" spans="1:6" ht="22.8" x14ac:dyDescent="0.4">
      <c r="A1" s="168" t="s">
        <v>100</v>
      </c>
      <c r="B1" s="168"/>
      <c r="C1" s="168"/>
      <c r="D1" s="168"/>
    </row>
    <row r="2" spans="1:6" ht="22.8" x14ac:dyDescent="0.4">
      <c r="A2" s="168" t="s">
        <v>101</v>
      </c>
      <c r="B2" s="168"/>
      <c r="C2" s="168"/>
      <c r="D2" s="168"/>
    </row>
    <row r="3" spans="1:6" x14ac:dyDescent="0.3">
      <c r="A3" s="172"/>
      <c r="B3" s="172"/>
      <c r="C3" s="172"/>
      <c r="D3" s="172"/>
    </row>
    <row r="4" spans="1:6" x14ac:dyDescent="0.3">
      <c r="A4" s="32" t="s">
        <v>109</v>
      </c>
      <c r="B4" s="167" t="s">
        <v>165</v>
      </c>
      <c r="C4" s="167"/>
    </row>
    <row r="5" spans="1:6" x14ac:dyDescent="0.3">
      <c r="A5" s="32" t="s">
        <v>110</v>
      </c>
      <c r="B5" s="167" t="s">
        <v>176</v>
      </c>
      <c r="C5" s="167"/>
      <c r="E5" s="53"/>
    </row>
    <row r="6" spans="1:6" x14ac:dyDescent="0.3">
      <c r="A6" s="32"/>
      <c r="B6" s="167"/>
      <c r="C6" s="167"/>
    </row>
    <row r="7" spans="1:6" x14ac:dyDescent="0.3">
      <c r="A7" s="171" t="s">
        <v>35</v>
      </c>
      <c r="B7" s="171"/>
      <c r="C7" s="171"/>
      <c r="D7" s="80"/>
      <c r="E7" s="80"/>
      <c r="F7" s="80"/>
    </row>
    <row r="8" spans="1:6" ht="16.2" thickBot="1" x14ac:dyDescent="0.35">
      <c r="D8" s="80"/>
      <c r="E8" s="80"/>
      <c r="F8" s="80"/>
    </row>
    <row r="9" spans="1:6" ht="16.2" thickBot="1" x14ac:dyDescent="0.35">
      <c r="A9" s="13">
        <v>1</v>
      </c>
      <c r="B9" s="127" t="s">
        <v>36</v>
      </c>
      <c r="C9" s="127" t="s">
        <v>37</v>
      </c>
      <c r="D9" s="80"/>
      <c r="E9" s="80"/>
      <c r="F9" s="80"/>
    </row>
    <row r="10" spans="1:6" ht="16.2" thickBot="1" x14ac:dyDescent="0.35">
      <c r="A10" s="15" t="s">
        <v>38</v>
      </c>
      <c r="B10" s="16" t="s">
        <v>39</v>
      </c>
      <c r="C10" s="23">
        <v>1845.56</v>
      </c>
      <c r="D10" s="70">
        <f>C10+C11</f>
        <v>2399.2280000000001</v>
      </c>
      <c r="E10" s="70">
        <f>D10/220</f>
        <v>10.905581818181819</v>
      </c>
      <c r="F10" s="80"/>
    </row>
    <row r="11" spans="1:6" ht="16.2" thickBot="1" x14ac:dyDescent="0.35">
      <c r="A11" s="15" t="s">
        <v>40</v>
      </c>
      <c r="B11" s="16" t="s">
        <v>114</v>
      </c>
      <c r="C11" s="23">
        <f>C10*0.3</f>
        <v>553.66800000000001</v>
      </c>
      <c r="D11" s="71">
        <f>5*4.34</f>
        <v>21.7</v>
      </c>
      <c r="E11" s="70">
        <f>E10*0.2</f>
        <v>2.181116363636364</v>
      </c>
      <c r="F11" s="80"/>
    </row>
    <row r="12" spans="1:6" ht="16.2" thickBot="1" x14ac:dyDescent="0.35">
      <c r="A12" s="15" t="s">
        <v>41</v>
      </c>
      <c r="B12" s="16" t="s">
        <v>4</v>
      </c>
      <c r="C12" s="23">
        <f>D11*E11</f>
        <v>47.330225090909096</v>
      </c>
      <c r="D12" s="72"/>
      <c r="E12" s="70">
        <f>E11+E10</f>
        <v>13.086698181818182</v>
      </c>
      <c r="F12" s="80"/>
    </row>
    <row r="13" spans="1:6" ht="16.2" thickBot="1" x14ac:dyDescent="0.35">
      <c r="A13" s="15" t="s">
        <v>42</v>
      </c>
      <c r="B13" s="16" t="s">
        <v>154</v>
      </c>
      <c r="C13" s="23">
        <f>E12*0.34</f>
        <v>4.4494773818181823</v>
      </c>
      <c r="D13" s="73"/>
      <c r="E13" s="74">
        <f>E10*1.6</f>
        <v>17.448930909090912</v>
      </c>
      <c r="F13" s="80"/>
    </row>
    <row r="14" spans="1:6" ht="16.2" thickBot="1" x14ac:dyDescent="0.35">
      <c r="A14" s="169" t="s">
        <v>5</v>
      </c>
      <c r="B14" s="170"/>
      <c r="C14" s="39">
        <f>SUM(C10:C13)</f>
        <v>2451.0077024727275</v>
      </c>
      <c r="D14" s="80"/>
      <c r="E14" s="80"/>
      <c r="F14" s="80"/>
    </row>
    <row r="17" spans="1:4" x14ac:dyDescent="0.3">
      <c r="A17" s="160" t="s">
        <v>48</v>
      </c>
      <c r="B17" s="160"/>
      <c r="C17" s="160"/>
    </row>
    <row r="18" spans="1:4" x14ac:dyDescent="0.3">
      <c r="A18" s="12"/>
    </row>
    <row r="19" spans="1:4" x14ac:dyDescent="0.3">
      <c r="A19" s="163" t="s">
        <v>49</v>
      </c>
      <c r="B19" s="163"/>
      <c r="C19" s="163"/>
    </row>
    <row r="20" spans="1:4" ht="16.2" thickBot="1" x14ac:dyDescent="0.35"/>
    <row r="21" spans="1:4" ht="16.2" thickBot="1" x14ac:dyDescent="0.35">
      <c r="A21" s="13" t="s">
        <v>50</v>
      </c>
      <c r="B21" s="127" t="s">
        <v>51</v>
      </c>
      <c r="C21" s="127" t="s">
        <v>57</v>
      </c>
      <c r="D21" s="127" t="s">
        <v>37</v>
      </c>
    </row>
    <row r="22" spans="1:4" ht="16.2" thickBot="1" x14ac:dyDescent="0.35">
      <c r="A22" s="15" t="s">
        <v>38</v>
      </c>
      <c r="B22" s="35" t="s">
        <v>52</v>
      </c>
      <c r="C22" s="31">
        <v>8.3299999999999999E-2</v>
      </c>
      <c r="D22" s="36">
        <f>C$14*C22</f>
        <v>204.16894161597818</v>
      </c>
    </row>
    <row r="23" spans="1:4" ht="15.75" customHeight="1" thickBot="1" x14ac:dyDescent="0.35">
      <c r="A23" s="15" t="s">
        <v>40</v>
      </c>
      <c r="B23" s="33" t="s">
        <v>53</v>
      </c>
      <c r="C23" s="37">
        <v>0.121</v>
      </c>
      <c r="D23" s="38">
        <f>C$14*C23</f>
        <v>296.57193199919999</v>
      </c>
    </row>
    <row r="24" spans="1:4" ht="16.2" thickBot="1" x14ac:dyDescent="0.35">
      <c r="A24" s="161" t="s">
        <v>5</v>
      </c>
      <c r="B24" s="162"/>
      <c r="C24" s="40">
        <f>SUM(C22:C23)</f>
        <v>0.20429999999999998</v>
      </c>
      <c r="D24" s="41">
        <f>C$14*C24</f>
        <v>500.7408736151782</v>
      </c>
    </row>
    <row r="27" spans="1:4" x14ac:dyDescent="0.3">
      <c r="A27" s="166" t="s">
        <v>54</v>
      </c>
      <c r="B27" s="166"/>
      <c r="C27" s="166"/>
      <c r="D27" s="166"/>
    </row>
    <row r="28" spans="1:4" ht="16.2" thickBot="1" x14ac:dyDescent="0.35"/>
    <row r="29" spans="1:4" ht="16.2" thickBot="1" x14ac:dyDescent="0.35">
      <c r="A29" s="13" t="s">
        <v>55</v>
      </c>
      <c r="B29" s="127" t="s">
        <v>56</v>
      </c>
      <c r="C29" s="127" t="s">
        <v>57</v>
      </c>
      <c r="D29" s="127" t="s">
        <v>37</v>
      </c>
    </row>
    <row r="30" spans="1:4" ht="16.2" thickBot="1" x14ac:dyDescent="0.35">
      <c r="A30" s="15" t="s">
        <v>38</v>
      </c>
      <c r="B30" s="16" t="s">
        <v>58</v>
      </c>
      <c r="C30" s="17">
        <v>0.2</v>
      </c>
      <c r="D30" s="38">
        <f t="shared" ref="D30:D38" si="0">(D$24+C$14)*C30</f>
        <v>590.34971521758121</v>
      </c>
    </row>
    <row r="31" spans="1:4" ht="16.2" thickBot="1" x14ac:dyDescent="0.35">
      <c r="A31" s="15" t="s">
        <v>40</v>
      </c>
      <c r="B31" s="16" t="s">
        <v>59</v>
      </c>
      <c r="C31" s="17">
        <v>2.5000000000000001E-2</v>
      </c>
      <c r="D31" s="38">
        <f t="shared" si="0"/>
        <v>73.793714402197651</v>
      </c>
    </row>
    <row r="32" spans="1:4" ht="16.2" thickBot="1" x14ac:dyDescent="0.35">
      <c r="A32" s="15" t="s">
        <v>41</v>
      </c>
      <c r="B32" s="16" t="s">
        <v>60</v>
      </c>
      <c r="C32" s="117">
        <f>'Posto 12x36 diurno'!C30</f>
        <v>0.03</v>
      </c>
      <c r="D32" s="38">
        <f t="shared" si="0"/>
        <v>88.552457282637164</v>
      </c>
    </row>
    <row r="33" spans="1:5" ht="16.2" thickBot="1" x14ac:dyDescent="0.35">
      <c r="A33" s="15" t="s">
        <v>42</v>
      </c>
      <c r="B33" s="16" t="s">
        <v>61</v>
      </c>
      <c r="C33" s="17">
        <v>1.4999999999999999E-2</v>
      </c>
      <c r="D33" s="38">
        <f t="shared" si="0"/>
        <v>44.276228641318582</v>
      </c>
    </row>
    <row r="34" spans="1:5" ht="16.2" thickBot="1" x14ac:dyDescent="0.35">
      <c r="A34" s="15" t="s">
        <v>43</v>
      </c>
      <c r="B34" s="16" t="s">
        <v>62</v>
      </c>
      <c r="C34" s="17">
        <v>0.01</v>
      </c>
      <c r="D34" s="38">
        <f t="shared" si="0"/>
        <v>29.517485760879058</v>
      </c>
    </row>
    <row r="35" spans="1:5" ht="16.2" thickBot="1" x14ac:dyDescent="0.35">
      <c r="A35" s="15" t="s">
        <v>45</v>
      </c>
      <c r="B35" s="16" t="s">
        <v>6</v>
      </c>
      <c r="C35" s="17">
        <v>6.0000000000000001E-3</v>
      </c>
      <c r="D35" s="38">
        <f t="shared" si="0"/>
        <v>17.710491456527436</v>
      </c>
    </row>
    <row r="36" spans="1:5" ht="16.2" thickBot="1" x14ac:dyDescent="0.35">
      <c r="A36" s="15" t="s">
        <v>46</v>
      </c>
      <c r="B36" s="16" t="s">
        <v>7</v>
      </c>
      <c r="C36" s="17">
        <v>2E-3</v>
      </c>
      <c r="D36" s="38">
        <f t="shared" si="0"/>
        <v>5.9034971521758122</v>
      </c>
    </row>
    <row r="37" spans="1:5" ht="16.2" thickBot="1" x14ac:dyDescent="0.35">
      <c r="A37" s="15" t="s">
        <v>63</v>
      </c>
      <c r="B37" s="16" t="s">
        <v>8</v>
      </c>
      <c r="C37" s="17">
        <v>0.08</v>
      </c>
      <c r="D37" s="38">
        <f t="shared" si="0"/>
        <v>236.13988608703247</v>
      </c>
    </row>
    <row r="38" spans="1:5" ht="16.2" thickBot="1" x14ac:dyDescent="0.35">
      <c r="A38" s="161" t="s">
        <v>64</v>
      </c>
      <c r="B38" s="162"/>
      <c r="C38" s="17">
        <f>SUM(C30:C37)</f>
        <v>0.36800000000000005</v>
      </c>
      <c r="D38" s="38">
        <f t="shared" si="0"/>
        <v>1086.2434760003496</v>
      </c>
      <c r="E38" s="68">
        <f>C38*C24</f>
        <v>7.5182399999999996E-2</v>
      </c>
    </row>
    <row r="41" spans="1:5" x14ac:dyDescent="0.3">
      <c r="A41" s="163" t="s">
        <v>65</v>
      </c>
      <c r="B41" s="163"/>
      <c r="C41" s="163"/>
    </row>
    <row r="42" spans="1:5" ht="16.2" thickBot="1" x14ac:dyDescent="0.35"/>
    <row r="43" spans="1:5" ht="16.2" thickBot="1" x14ac:dyDescent="0.35">
      <c r="A43" s="13" t="s">
        <v>66</v>
      </c>
      <c r="B43" s="127" t="s">
        <v>67</v>
      </c>
      <c r="C43" s="127" t="s">
        <v>37</v>
      </c>
    </row>
    <row r="44" spans="1:5" ht="16.2" thickBot="1" x14ac:dyDescent="0.35">
      <c r="A44" s="15" t="s">
        <v>38</v>
      </c>
      <c r="B44" s="16" t="s">
        <v>68</v>
      </c>
      <c r="C44" s="25">
        <f>'Planilha de Apoio PEN'!D14</f>
        <v>149.2664</v>
      </c>
    </row>
    <row r="45" spans="1:5" ht="16.2" thickBot="1" x14ac:dyDescent="0.35">
      <c r="A45" s="15" t="s">
        <v>40</v>
      </c>
      <c r="B45" s="16" t="s">
        <v>111</v>
      </c>
      <c r="C45" s="23">
        <f>'Planilha de Apoio PEN'!D21</f>
        <v>684.58519999999999</v>
      </c>
    </row>
    <row r="46" spans="1:5" ht="16.2" thickBot="1" x14ac:dyDescent="0.35">
      <c r="A46" s="15" t="s">
        <v>41</v>
      </c>
      <c r="B46" s="16" t="s">
        <v>127</v>
      </c>
      <c r="C46" s="118">
        <v>15</v>
      </c>
    </row>
    <row r="47" spans="1:5" ht="16.2" thickBot="1" x14ac:dyDescent="0.35">
      <c r="A47" s="46" t="s">
        <v>42</v>
      </c>
      <c r="B47" s="34" t="s">
        <v>144</v>
      </c>
      <c r="C47" s="23">
        <f>'Planilha de Apoio PEN'!D25</f>
        <v>161.0915</v>
      </c>
    </row>
    <row r="48" spans="1:5" ht="16.2" thickBot="1" x14ac:dyDescent="0.35">
      <c r="A48" s="46" t="s">
        <v>43</v>
      </c>
      <c r="B48" s="119" t="s">
        <v>145</v>
      </c>
      <c r="C48" s="118"/>
    </row>
    <row r="49" spans="1:4" ht="16.2" thickBot="1" x14ac:dyDescent="0.35">
      <c r="A49" s="169" t="s">
        <v>5</v>
      </c>
      <c r="B49" s="170"/>
      <c r="C49" s="23">
        <f>SUM(C44:C48)</f>
        <v>1009.9431</v>
      </c>
    </row>
    <row r="52" spans="1:4" x14ac:dyDescent="0.3">
      <c r="A52" s="163" t="s">
        <v>69</v>
      </c>
      <c r="B52" s="163"/>
      <c r="C52" s="163"/>
    </row>
    <row r="53" spans="1:4" ht="16.2" thickBot="1" x14ac:dyDescent="0.35"/>
    <row r="54" spans="1:4" ht="16.2" thickBot="1" x14ac:dyDescent="0.35">
      <c r="A54" s="13">
        <v>2</v>
      </c>
      <c r="B54" s="127" t="s">
        <v>70</v>
      </c>
      <c r="C54" s="127" t="s">
        <v>37</v>
      </c>
    </row>
    <row r="55" spans="1:4" ht="16.2" thickBot="1" x14ac:dyDescent="0.35">
      <c r="A55" s="15" t="s">
        <v>50</v>
      </c>
      <c r="B55" s="16" t="s">
        <v>51</v>
      </c>
      <c r="C55" s="23">
        <f>D24</f>
        <v>500.7408736151782</v>
      </c>
    </row>
    <row r="56" spans="1:4" ht="16.2" thickBot="1" x14ac:dyDescent="0.35">
      <c r="A56" s="15" t="s">
        <v>55</v>
      </c>
      <c r="B56" s="16" t="s">
        <v>56</v>
      </c>
      <c r="C56" s="23">
        <f>D38</f>
        <v>1086.2434760003496</v>
      </c>
    </row>
    <row r="57" spans="1:4" ht="16.2" thickBot="1" x14ac:dyDescent="0.35">
      <c r="A57" s="15" t="s">
        <v>66</v>
      </c>
      <c r="B57" s="16" t="s">
        <v>67</v>
      </c>
      <c r="C57" s="23">
        <f>C49</f>
        <v>1009.9431</v>
      </c>
    </row>
    <row r="58" spans="1:4" ht="16.2" thickBot="1" x14ac:dyDescent="0.35">
      <c r="A58" s="161" t="s">
        <v>5</v>
      </c>
      <c r="B58" s="162"/>
      <c r="C58" s="23">
        <f>SUM(C55:C57)</f>
        <v>2596.9274496155276</v>
      </c>
    </row>
    <row r="59" spans="1:4" x14ac:dyDescent="0.3">
      <c r="A59" s="2"/>
    </row>
    <row r="61" spans="1:4" x14ac:dyDescent="0.3">
      <c r="A61" s="160" t="s">
        <v>71</v>
      </c>
      <c r="B61" s="160"/>
      <c r="C61" s="160"/>
    </row>
    <row r="62" spans="1:4" ht="16.2" thickBot="1" x14ac:dyDescent="0.35"/>
    <row r="63" spans="1:4" ht="16.2" thickBot="1" x14ac:dyDescent="0.35">
      <c r="A63" s="13">
        <v>3</v>
      </c>
      <c r="B63" s="127" t="s">
        <v>72</v>
      </c>
      <c r="C63" s="127" t="s">
        <v>57</v>
      </c>
      <c r="D63" s="127" t="s">
        <v>37</v>
      </c>
    </row>
    <row r="64" spans="1:4" ht="16.2" thickBot="1" x14ac:dyDescent="0.35">
      <c r="A64" s="15" t="s">
        <v>38</v>
      </c>
      <c r="B64" s="18" t="s">
        <v>73</v>
      </c>
      <c r="C64" s="28">
        <v>4.1999999999999997E-3</v>
      </c>
      <c r="D64" s="23">
        <f>(C$14)*C64</f>
        <v>10.294232350385455</v>
      </c>
    </row>
    <row r="65" spans="1:4" ht="16.2" thickBot="1" x14ac:dyDescent="0.35">
      <c r="A65" s="15" t="s">
        <v>40</v>
      </c>
      <c r="B65" s="26" t="s">
        <v>74</v>
      </c>
      <c r="C65" s="29">
        <f>C64*C37</f>
        <v>3.3599999999999998E-4</v>
      </c>
      <c r="D65" s="23">
        <f>(C$14)*C65</f>
        <v>0.82353858803083635</v>
      </c>
    </row>
    <row r="66" spans="1:4" ht="16.2" thickBot="1" x14ac:dyDescent="0.35">
      <c r="A66" s="15" t="s">
        <v>41</v>
      </c>
      <c r="B66" s="18" t="s">
        <v>131</v>
      </c>
      <c r="C66" s="27">
        <v>3.5999999999999999E-3</v>
      </c>
      <c r="D66" s="23">
        <f>C66*C14</f>
        <v>8.823627728901819</v>
      </c>
    </row>
    <row r="67" spans="1:4" ht="16.2" thickBot="1" x14ac:dyDescent="0.35">
      <c r="A67" s="15" t="s">
        <v>42</v>
      </c>
      <c r="B67" s="18" t="s">
        <v>76</v>
      </c>
      <c r="C67" s="30">
        <v>1.9400000000000001E-2</v>
      </c>
      <c r="D67" s="23">
        <f>(C$14)*C67</f>
        <v>47.549549427970916</v>
      </c>
    </row>
    <row r="68" spans="1:4" ht="16.2" thickBot="1" x14ac:dyDescent="0.35">
      <c r="A68" s="15" t="s">
        <v>43</v>
      </c>
      <c r="B68" s="18" t="s">
        <v>77</v>
      </c>
      <c r="C68" s="27">
        <f>C67*C38</f>
        <v>7.1392000000000009E-3</v>
      </c>
      <c r="D68" s="23">
        <f>C68*C14</f>
        <v>17.498234189493299</v>
      </c>
    </row>
    <row r="69" spans="1:4" ht="16.2" thickBot="1" x14ac:dyDescent="0.35">
      <c r="A69" s="15" t="s">
        <v>45</v>
      </c>
      <c r="B69" s="18" t="s">
        <v>132</v>
      </c>
      <c r="C69" s="27">
        <v>3.6400000000000002E-2</v>
      </c>
      <c r="D69" s="23">
        <f>C69*C14</f>
        <v>89.216680370007282</v>
      </c>
    </row>
    <row r="70" spans="1:4" ht="16.2" thickBot="1" x14ac:dyDescent="0.35">
      <c r="A70" s="161" t="s">
        <v>5</v>
      </c>
      <c r="B70" s="162"/>
      <c r="C70" s="27">
        <f>SUM(C64:C69)</f>
        <v>7.1075200000000005E-2</v>
      </c>
      <c r="D70" s="23">
        <f>SUM(D64:D69)</f>
        <v>174.2058626547896</v>
      </c>
    </row>
    <row r="73" spans="1:4" x14ac:dyDescent="0.3">
      <c r="A73" s="160" t="s">
        <v>79</v>
      </c>
      <c r="B73" s="160"/>
      <c r="C73" s="160"/>
    </row>
    <row r="76" spans="1:4" x14ac:dyDescent="0.3">
      <c r="A76" s="163" t="s">
        <v>80</v>
      </c>
      <c r="B76" s="163"/>
      <c r="C76" s="163"/>
    </row>
    <row r="77" spans="1:4" ht="16.2" thickBot="1" x14ac:dyDescent="0.35">
      <c r="A77" s="12"/>
    </row>
    <row r="78" spans="1:4" ht="16.2" thickBot="1" x14ac:dyDescent="0.35">
      <c r="A78" s="13" t="s">
        <v>81</v>
      </c>
      <c r="B78" s="127" t="s">
        <v>82</v>
      </c>
      <c r="C78" s="127" t="s">
        <v>57</v>
      </c>
      <c r="D78" s="127" t="s">
        <v>37</v>
      </c>
    </row>
    <row r="79" spans="1:4" ht="16.2" thickBot="1" x14ac:dyDescent="0.35">
      <c r="A79" s="15" t="s">
        <v>38</v>
      </c>
      <c r="B79" s="16" t="s">
        <v>130</v>
      </c>
      <c r="C79" s="27">
        <f>1/12/12</f>
        <v>6.9444444444444441E-3</v>
      </c>
      <c r="D79" s="23">
        <f t="shared" ref="D79:D85" si="1">(C$14)*C79</f>
        <v>17.020886822727274</v>
      </c>
    </row>
    <row r="80" spans="1:4" ht="16.2" thickBot="1" x14ac:dyDescent="0.35">
      <c r="A80" s="15" t="s">
        <v>40</v>
      </c>
      <c r="B80" s="16" t="s">
        <v>82</v>
      </c>
      <c r="C80" s="120">
        <v>0.02</v>
      </c>
      <c r="D80" s="23">
        <f t="shared" si="1"/>
        <v>49.020154049454554</v>
      </c>
    </row>
    <row r="81" spans="1:7" ht="16.2" thickBot="1" x14ac:dyDescent="0.35">
      <c r="A81" s="15" t="s">
        <v>41</v>
      </c>
      <c r="B81" s="16" t="s">
        <v>83</v>
      </c>
      <c r="C81" s="120">
        <v>1.4999999999999999E-2</v>
      </c>
      <c r="D81" s="23">
        <f t="shared" si="1"/>
        <v>36.765115537090914</v>
      </c>
    </row>
    <row r="82" spans="1:7" ht="16.2" thickBot="1" x14ac:dyDescent="0.35">
      <c r="A82" s="15" t="s">
        <v>42</v>
      </c>
      <c r="B82" s="16" t="s">
        <v>84</v>
      </c>
      <c r="C82" s="120">
        <v>0.01</v>
      </c>
      <c r="D82" s="23">
        <f t="shared" si="1"/>
        <v>24.510077024727277</v>
      </c>
    </row>
    <row r="83" spans="1:7" ht="16.2" thickBot="1" x14ac:dyDescent="0.35">
      <c r="A83" s="15" t="s">
        <v>43</v>
      </c>
      <c r="B83" s="16" t="s">
        <v>85</v>
      </c>
      <c r="C83" s="120">
        <v>0.01</v>
      </c>
      <c r="D83" s="23">
        <f t="shared" si="1"/>
        <v>24.510077024727277</v>
      </c>
    </row>
    <row r="84" spans="1:7" ht="16.2" thickBot="1" x14ac:dyDescent="0.35">
      <c r="A84" s="15" t="s">
        <v>45</v>
      </c>
      <c r="B84" s="121" t="s">
        <v>47</v>
      </c>
      <c r="C84" s="120">
        <v>0</v>
      </c>
      <c r="D84" s="23">
        <f t="shared" si="1"/>
        <v>0</v>
      </c>
    </row>
    <row r="85" spans="1:7" ht="16.2" thickBot="1" x14ac:dyDescent="0.35">
      <c r="A85" s="161" t="s">
        <v>64</v>
      </c>
      <c r="B85" s="162"/>
      <c r="C85" s="27">
        <f>SUM(C79:C84)</f>
        <v>6.1944444444444448E-2</v>
      </c>
      <c r="D85" s="23">
        <f t="shared" si="1"/>
        <v>151.82631045872731</v>
      </c>
    </row>
    <row r="86" spans="1:7" x14ac:dyDescent="0.3">
      <c r="C86" s="53">
        <f>C24+C38+C70+C85+E38</f>
        <v>0.78050204444444449</v>
      </c>
    </row>
    <row r="88" spans="1:7" x14ac:dyDescent="0.3">
      <c r="A88" s="163" t="s">
        <v>86</v>
      </c>
      <c r="B88" s="163"/>
      <c r="C88" s="163"/>
      <c r="F88" s="73"/>
      <c r="G88" s="73"/>
    </row>
    <row r="89" spans="1:7" ht="16.2" thickBot="1" x14ac:dyDescent="0.35">
      <c r="A89" s="12"/>
      <c r="F89" s="73"/>
      <c r="G89" s="73"/>
    </row>
    <row r="90" spans="1:7" ht="16.2" thickBot="1" x14ac:dyDescent="0.35">
      <c r="A90" s="13" t="s">
        <v>87</v>
      </c>
      <c r="B90" s="127" t="s">
        <v>129</v>
      </c>
      <c r="C90" s="127" t="s">
        <v>37</v>
      </c>
      <c r="F90" s="70">
        <f>C10+C11</f>
        <v>2399.2280000000001</v>
      </c>
      <c r="G90" s="73"/>
    </row>
    <row r="91" spans="1:7" ht="16.2" thickBot="1" x14ac:dyDescent="0.35">
      <c r="A91" s="15" t="s">
        <v>38</v>
      </c>
      <c r="B91" s="16" t="s">
        <v>102</v>
      </c>
      <c r="C91" s="52">
        <f>F93*0.5</f>
        <v>132.78636421818183</v>
      </c>
      <c r="F91" s="70">
        <f>F90/220</f>
        <v>10.905581818181819</v>
      </c>
      <c r="G91" s="73"/>
    </row>
    <row r="92" spans="1:7" ht="16.2" thickBot="1" x14ac:dyDescent="0.35">
      <c r="A92" s="161" t="s">
        <v>5</v>
      </c>
      <c r="B92" s="162"/>
      <c r="C92" s="52">
        <f>C91</f>
        <v>132.78636421818183</v>
      </c>
      <c r="F92" s="70">
        <f>F91*1.6</f>
        <v>17.448930909090912</v>
      </c>
      <c r="G92" s="73"/>
    </row>
    <row r="93" spans="1:7" x14ac:dyDescent="0.3">
      <c r="F93" s="70">
        <f>F92*15.22</f>
        <v>265.57272843636366</v>
      </c>
      <c r="G93" s="73"/>
    </row>
    <row r="94" spans="1:7" x14ac:dyDescent="0.3">
      <c r="F94" s="73"/>
      <c r="G94" s="73"/>
    </row>
    <row r="95" spans="1:7" x14ac:dyDescent="0.3">
      <c r="A95" s="163" t="s">
        <v>89</v>
      </c>
      <c r="B95" s="163"/>
      <c r="C95" s="163"/>
      <c r="F95" s="73"/>
      <c r="G95" s="73"/>
    </row>
    <row r="96" spans="1:7" ht="16.2" thickBot="1" x14ac:dyDescent="0.35">
      <c r="A96" s="12"/>
      <c r="F96" s="73"/>
    </row>
    <row r="97" spans="1:3" ht="16.2" thickBot="1" x14ac:dyDescent="0.35">
      <c r="A97" s="13">
        <v>4</v>
      </c>
      <c r="B97" s="127" t="s">
        <v>90</v>
      </c>
      <c r="C97" s="127" t="s">
        <v>37</v>
      </c>
    </row>
    <row r="98" spans="1:3" ht="16.2" thickBot="1" x14ac:dyDescent="0.35">
      <c r="A98" s="15" t="s">
        <v>81</v>
      </c>
      <c r="B98" s="16" t="s">
        <v>82</v>
      </c>
      <c r="C98" s="23">
        <f>D85</f>
        <v>151.82631045872731</v>
      </c>
    </row>
    <row r="99" spans="1:3" ht="16.2" thickBot="1" x14ac:dyDescent="0.35">
      <c r="A99" s="15" t="s">
        <v>87</v>
      </c>
      <c r="B99" s="16" t="s">
        <v>88</v>
      </c>
      <c r="C99" s="23">
        <f>C92</f>
        <v>132.78636421818183</v>
      </c>
    </row>
    <row r="100" spans="1:3" ht="16.2" thickBot="1" x14ac:dyDescent="0.35">
      <c r="A100" s="161" t="s">
        <v>5</v>
      </c>
      <c r="B100" s="162"/>
      <c r="C100" s="39">
        <f>C98+C99</f>
        <v>284.61267467690914</v>
      </c>
    </row>
    <row r="103" spans="1:3" x14ac:dyDescent="0.3">
      <c r="A103" s="160" t="s">
        <v>91</v>
      </c>
      <c r="B103" s="160"/>
      <c r="C103" s="160"/>
    </row>
    <row r="104" spans="1:3" ht="16.2" thickBot="1" x14ac:dyDescent="0.35"/>
    <row r="105" spans="1:3" ht="16.2" thickBot="1" x14ac:dyDescent="0.35">
      <c r="A105" s="13">
        <v>5</v>
      </c>
      <c r="B105" s="19" t="s">
        <v>22</v>
      </c>
      <c r="C105" s="127" t="s">
        <v>37</v>
      </c>
    </row>
    <row r="106" spans="1:3" ht="16.2" thickBot="1" x14ac:dyDescent="0.35">
      <c r="A106" s="15" t="s">
        <v>38</v>
      </c>
      <c r="B106" s="16" t="s">
        <v>92</v>
      </c>
      <c r="C106" s="118">
        <f>'Planilha de Apoio PEN'!C46</f>
        <v>103.33333333333333</v>
      </c>
    </row>
    <row r="107" spans="1:3" ht="16.2" thickBot="1" x14ac:dyDescent="0.35">
      <c r="A107" s="15" t="s">
        <v>40</v>
      </c>
      <c r="B107" s="16" t="s">
        <v>93</v>
      </c>
      <c r="C107" s="118">
        <f>'Planilha de Apoio PEN'!D34</f>
        <v>72.938749999999999</v>
      </c>
    </row>
    <row r="108" spans="1:3" ht="16.2" thickBot="1" x14ac:dyDescent="0.35">
      <c r="A108" s="15" t="s">
        <v>41</v>
      </c>
      <c r="B108" s="121" t="s">
        <v>146</v>
      </c>
      <c r="C108" s="118"/>
    </row>
    <row r="109" spans="1:3" ht="16.2" thickBot="1" x14ac:dyDescent="0.35">
      <c r="A109" s="15" t="s">
        <v>42</v>
      </c>
      <c r="B109" s="121" t="s">
        <v>146</v>
      </c>
      <c r="C109" s="118"/>
    </row>
    <row r="110" spans="1:3" ht="16.2" thickBot="1" x14ac:dyDescent="0.35">
      <c r="A110" s="161" t="s">
        <v>64</v>
      </c>
      <c r="B110" s="162"/>
      <c r="C110" s="23">
        <f>SUM(C106:C109)</f>
        <v>176.27208333333334</v>
      </c>
    </row>
    <row r="113" spans="1:4" x14ac:dyDescent="0.3">
      <c r="A113" s="160" t="s">
        <v>94</v>
      </c>
      <c r="B113" s="160"/>
      <c r="C113" s="160"/>
    </row>
    <row r="114" spans="1:4" ht="16.2" thickBot="1" x14ac:dyDescent="0.35"/>
    <row r="115" spans="1:4" ht="16.2" thickBot="1" x14ac:dyDescent="0.35">
      <c r="A115" s="13">
        <v>6</v>
      </c>
      <c r="B115" s="19" t="s">
        <v>23</v>
      </c>
      <c r="C115" s="127" t="s">
        <v>57</v>
      </c>
      <c r="D115" s="127" t="s">
        <v>37</v>
      </c>
    </row>
    <row r="116" spans="1:4" ht="16.2" thickBot="1" x14ac:dyDescent="0.35">
      <c r="A116" s="15" t="s">
        <v>38</v>
      </c>
      <c r="B116" s="43" t="s">
        <v>24</v>
      </c>
      <c r="C116" s="117">
        <f>'Posto 12x36 diurno'!C114</f>
        <v>0.1</v>
      </c>
      <c r="D116" s="45">
        <f>C116*C135</f>
        <v>568.30257727532887</v>
      </c>
    </row>
    <row r="117" spans="1:4" ht="16.2" thickBot="1" x14ac:dyDescent="0.35">
      <c r="A117" s="15" t="s">
        <v>40</v>
      </c>
      <c r="B117" s="43" t="s">
        <v>26</v>
      </c>
      <c r="C117" s="117">
        <f>C116</f>
        <v>0.1</v>
      </c>
      <c r="D117" s="45">
        <f>C117*(C135+D116)</f>
        <v>625.13283500286173</v>
      </c>
    </row>
    <row r="118" spans="1:4" ht="16.2" thickBot="1" x14ac:dyDescent="0.35">
      <c r="A118" s="15" t="s">
        <v>41</v>
      </c>
      <c r="B118" s="16" t="s">
        <v>25</v>
      </c>
      <c r="C118" s="17"/>
      <c r="D118" s="23">
        <f>(C$14+C$58+D$70+C$100+C$110)*C118</f>
        <v>0</v>
      </c>
    </row>
    <row r="119" spans="1:4" ht="16.2" thickBot="1" x14ac:dyDescent="0.35">
      <c r="A119" s="15"/>
      <c r="B119" s="43" t="s">
        <v>106</v>
      </c>
      <c r="C119" s="44">
        <f>C120+C121</f>
        <v>3.6499999999999998E-2</v>
      </c>
      <c r="D119" s="45">
        <f>C119*(C$135+D$116+D$117)</f>
        <v>250.99083325364896</v>
      </c>
    </row>
    <row r="120" spans="1:4" ht="16.2" thickBot="1" x14ac:dyDescent="0.35">
      <c r="A120" s="15"/>
      <c r="B120" s="16" t="s">
        <v>104</v>
      </c>
      <c r="C120" s="17">
        <v>0.03</v>
      </c>
      <c r="D120" s="23">
        <f>C120*(C$135+D$116+D$117)</f>
        <v>206.29383555094435</v>
      </c>
    </row>
    <row r="121" spans="1:4" ht="16.2" thickBot="1" x14ac:dyDescent="0.35">
      <c r="A121" s="15"/>
      <c r="B121" s="16" t="s">
        <v>105</v>
      </c>
      <c r="C121" s="17">
        <v>6.4999999999999997E-3</v>
      </c>
      <c r="D121" s="23">
        <f>C121*(C$135+D$116+D$117)</f>
        <v>44.696997702704607</v>
      </c>
    </row>
    <row r="122" spans="1:4" ht="16.2" thickBot="1" x14ac:dyDescent="0.35">
      <c r="A122" s="15"/>
      <c r="B122" s="43" t="s">
        <v>107</v>
      </c>
      <c r="C122" s="44">
        <v>0</v>
      </c>
      <c r="D122" s="45">
        <f>C122*(C$135+D$116+D$117)</f>
        <v>0</v>
      </c>
    </row>
    <row r="123" spans="1:4" ht="16.2" thickBot="1" x14ac:dyDescent="0.35">
      <c r="A123" s="15"/>
      <c r="B123" s="43" t="s">
        <v>108</v>
      </c>
      <c r="C123" s="44">
        <v>0.02</v>
      </c>
      <c r="D123" s="45">
        <f>C123*(C$135+D$116+D$117)</f>
        <v>137.52922370062959</v>
      </c>
    </row>
    <row r="124" spans="1:4" ht="16.2" thickBot="1" x14ac:dyDescent="0.35">
      <c r="A124" s="164" t="s">
        <v>64</v>
      </c>
      <c r="B124" s="165"/>
      <c r="C124" s="44">
        <f>C116+C117+C119+C122+C123</f>
        <v>0.25650000000000001</v>
      </c>
      <c r="D124" s="45">
        <f>D116+D117+D119+D122+D123</f>
        <v>1581.9554692324691</v>
      </c>
    </row>
    <row r="127" spans="1:4" x14ac:dyDescent="0.3">
      <c r="A127" s="160" t="s">
        <v>95</v>
      </c>
      <c r="B127" s="160"/>
      <c r="C127" s="160"/>
    </row>
    <row r="128" spans="1:4" ht="16.2" thickBot="1" x14ac:dyDescent="0.35"/>
    <row r="129" spans="1:3" ht="16.2" thickBot="1" x14ac:dyDescent="0.35">
      <c r="A129" s="13"/>
      <c r="B129" s="127" t="s">
        <v>96</v>
      </c>
      <c r="C129" s="127" t="s">
        <v>37</v>
      </c>
    </row>
    <row r="130" spans="1:3" ht="16.2" thickBot="1" x14ac:dyDescent="0.35">
      <c r="A130" s="21" t="s">
        <v>38</v>
      </c>
      <c r="B130" s="16" t="s">
        <v>35</v>
      </c>
      <c r="C130" s="42">
        <f>C14</f>
        <v>2451.0077024727275</v>
      </c>
    </row>
    <row r="131" spans="1:3" ht="16.5" customHeight="1" thickBot="1" x14ac:dyDescent="0.35">
      <c r="A131" s="21" t="s">
        <v>40</v>
      </c>
      <c r="B131" s="16" t="s">
        <v>48</v>
      </c>
      <c r="C131" s="42">
        <f>C58</f>
        <v>2596.9274496155276</v>
      </c>
    </row>
    <row r="132" spans="1:3" ht="16.2" thickBot="1" x14ac:dyDescent="0.35">
      <c r="A132" s="21" t="s">
        <v>41</v>
      </c>
      <c r="B132" s="16" t="s">
        <v>71</v>
      </c>
      <c r="C132" s="42">
        <f>D70</f>
        <v>174.2058626547896</v>
      </c>
    </row>
    <row r="133" spans="1:3" ht="15.75" customHeight="1" thickBot="1" x14ac:dyDescent="0.35">
      <c r="A133" s="21" t="s">
        <v>42</v>
      </c>
      <c r="B133" s="16" t="s">
        <v>79</v>
      </c>
      <c r="C133" s="42">
        <f>C100</f>
        <v>284.61267467690914</v>
      </c>
    </row>
    <row r="134" spans="1:3" ht="15.75" customHeight="1" thickBot="1" x14ac:dyDescent="0.35">
      <c r="A134" s="21" t="s">
        <v>43</v>
      </c>
      <c r="B134" s="16" t="s">
        <v>91</v>
      </c>
      <c r="C134" s="42">
        <f>C110</f>
        <v>176.27208333333334</v>
      </c>
    </row>
    <row r="135" spans="1:3" ht="16.5" customHeight="1" thickBot="1" x14ac:dyDescent="0.35">
      <c r="A135" s="161" t="s">
        <v>97</v>
      </c>
      <c r="B135" s="162"/>
      <c r="C135" s="42">
        <f>SUM(C130:C134)</f>
        <v>5683.025772753288</v>
      </c>
    </row>
    <row r="136" spans="1:3" ht="16.2" thickBot="1" x14ac:dyDescent="0.35">
      <c r="A136" s="21" t="s">
        <v>45</v>
      </c>
      <c r="B136" s="16" t="s">
        <v>98</v>
      </c>
      <c r="C136" s="42">
        <f>D124</f>
        <v>1581.9554692324691</v>
      </c>
    </row>
    <row r="137" spans="1:3" x14ac:dyDescent="0.3">
      <c r="A137" s="158" t="s">
        <v>99</v>
      </c>
      <c r="B137" s="159"/>
      <c r="C137" s="49">
        <f>C135+C136</f>
        <v>7264.9812419857572</v>
      </c>
    </row>
    <row r="138" spans="1:3" x14ac:dyDescent="0.3">
      <c r="A138" s="155" t="s">
        <v>118</v>
      </c>
      <c r="B138" s="156"/>
      <c r="C138" s="51">
        <v>2</v>
      </c>
    </row>
    <row r="139" spans="1:3" ht="16.2" thickBot="1" x14ac:dyDescent="0.35">
      <c r="A139" s="157" t="s">
        <v>119</v>
      </c>
      <c r="B139" s="157"/>
      <c r="C139" s="50">
        <f>C137*C138</f>
        <v>14529.962483971514</v>
      </c>
    </row>
  </sheetData>
  <sheetProtection password="F668" sheet="1" objects="1" scenarios="1"/>
  <mergeCells count="35">
    <mergeCell ref="A7:C7"/>
    <mergeCell ref="A1:D1"/>
    <mergeCell ref="A2:D2"/>
    <mergeCell ref="A3:D3"/>
    <mergeCell ref="B4:C4"/>
    <mergeCell ref="B5:C5"/>
    <mergeCell ref="B6:C6"/>
    <mergeCell ref="A85:B85"/>
    <mergeCell ref="A135:B135"/>
    <mergeCell ref="A14:B14"/>
    <mergeCell ref="A17:C17"/>
    <mergeCell ref="A19:C19"/>
    <mergeCell ref="A24:B24"/>
    <mergeCell ref="A27:D27"/>
    <mergeCell ref="A92:B92"/>
    <mergeCell ref="A95:C95"/>
    <mergeCell ref="A100:B100"/>
    <mergeCell ref="A103:C103"/>
    <mergeCell ref="A88:C88"/>
    <mergeCell ref="A38:B38"/>
    <mergeCell ref="A41:C41"/>
    <mergeCell ref="A49:B49"/>
    <mergeCell ref="A52:C52"/>
    <mergeCell ref="A58:B58"/>
    <mergeCell ref="A61:C61"/>
    <mergeCell ref="A70:B70"/>
    <mergeCell ref="A73:C73"/>
    <mergeCell ref="A76:C76"/>
    <mergeCell ref="A139:B139"/>
    <mergeCell ref="A110:B110"/>
    <mergeCell ref="A113:C113"/>
    <mergeCell ref="A124:B124"/>
    <mergeCell ref="A127:C127"/>
    <mergeCell ref="A137:B137"/>
    <mergeCell ref="A138:B138"/>
  </mergeCells>
  <pageMargins left="0.511811024" right="0.511811024" top="0.78740157499999996" bottom="0.78740157499999996" header="0.31496062000000002" footer="0.31496062000000002"/>
  <pageSetup paperSize="9" scale="69" orientation="portrait" verticalDpi="0" r:id="rId1"/>
  <rowBreaks count="2" manualBreakCount="2">
    <brk id="49" max="3" man="1"/>
    <brk id="93" max="3" man="1"/>
  </rowBreaks>
  <colBreaks count="1" manualBreakCount="1">
    <brk id="4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E46"/>
  <sheetViews>
    <sheetView topLeftCell="A23" workbookViewId="0">
      <selection activeCell="D47" sqref="D47"/>
    </sheetView>
  </sheetViews>
  <sheetFormatPr defaultColWidth="9.109375" defaultRowHeight="14.4" x14ac:dyDescent="0.3"/>
  <cols>
    <col min="1" max="1" width="23" style="82" bestFit="1" customWidth="1"/>
    <col min="2" max="2" width="23.109375" style="82" customWidth="1"/>
    <col min="3" max="3" width="30.6640625" style="82" customWidth="1"/>
    <col min="4" max="4" width="27.44140625" style="82" customWidth="1"/>
    <col min="5" max="5" width="13.88671875" style="82" customWidth="1"/>
    <col min="6" max="16384" width="9.109375" style="82"/>
  </cols>
  <sheetData>
    <row r="2" spans="1:5" ht="15" thickBot="1" x14ac:dyDescent="0.35"/>
    <row r="3" spans="1:5" ht="16.2" thickBot="1" x14ac:dyDescent="0.35">
      <c r="A3" s="184" t="s">
        <v>13</v>
      </c>
      <c r="B3" s="185"/>
      <c r="C3" s="185"/>
      <c r="D3" s="185"/>
      <c r="E3" s="186"/>
    </row>
    <row r="4" spans="1:5" ht="16.2" thickBot="1" x14ac:dyDescent="0.35">
      <c r="A4" s="184" t="s">
        <v>153</v>
      </c>
      <c r="B4" s="185"/>
      <c r="C4" s="185"/>
      <c r="D4" s="185"/>
      <c r="E4" s="186"/>
    </row>
    <row r="5" spans="1:5" ht="31.8" thickBot="1" x14ac:dyDescent="0.35">
      <c r="A5" s="83" t="s">
        <v>103</v>
      </c>
      <c r="B5" s="84" t="s">
        <v>9</v>
      </c>
      <c r="C5" s="84" t="s">
        <v>10</v>
      </c>
      <c r="D5" s="85" t="s">
        <v>12</v>
      </c>
      <c r="E5" s="86" t="s">
        <v>11</v>
      </c>
    </row>
    <row r="6" spans="1:5" ht="15.6" x14ac:dyDescent="0.3">
      <c r="A6" s="3"/>
      <c r="B6" s="123">
        <v>5</v>
      </c>
      <c r="C6" s="1">
        <v>2</v>
      </c>
      <c r="D6" s="48">
        <v>26</v>
      </c>
      <c r="E6" s="87">
        <f t="shared" ref="E6" si="0">B6*C6*D6</f>
        <v>260</v>
      </c>
    </row>
    <row r="7" spans="1:5" ht="15" thickBot="1" x14ac:dyDescent="0.35">
      <c r="A7" s="88"/>
      <c r="B7" s="89"/>
      <c r="C7" s="89"/>
      <c r="D7" s="89"/>
      <c r="E7" s="90"/>
    </row>
    <row r="8" spans="1:5" ht="16.2" thickBot="1" x14ac:dyDescent="0.35">
      <c r="A8" s="184" t="s">
        <v>17</v>
      </c>
      <c r="B8" s="185"/>
      <c r="C8" s="185"/>
      <c r="D8" s="185"/>
      <c r="E8" s="186"/>
    </row>
    <row r="9" spans="1:5" ht="16.2" thickBot="1" x14ac:dyDescent="0.35">
      <c r="A9" s="83" t="s">
        <v>2</v>
      </c>
      <c r="B9" s="84" t="s">
        <v>0</v>
      </c>
      <c r="C9" s="84" t="s">
        <v>14</v>
      </c>
      <c r="D9" s="84" t="s">
        <v>1</v>
      </c>
      <c r="E9" s="86" t="s">
        <v>15</v>
      </c>
    </row>
    <row r="10" spans="1:5" ht="16.2" thickBot="1" x14ac:dyDescent="0.35">
      <c r="A10" s="3"/>
      <c r="B10" s="5">
        <v>1845.56</v>
      </c>
      <c r="C10" s="4">
        <v>1</v>
      </c>
      <c r="D10" s="4">
        <v>0.06</v>
      </c>
      <c r="E10" s="87">
        <f t="shared" ref="E10" si="1">B10*C10*D10</f>
        <v>110.7336</v>
      </c>
    </row>
    <row r="11" spans="1:5" ht="16.2" thickBot="1" x14ac:dyDescent="0.35">
      <c r="A11" s="88"/>
      <c r="B11" s="89"/>
      <c r="C11" s="4"/>
      <c r="D11" s="4"/>
      <c r="E11" s="87"/>
    </row>
    <row r="12" spans="1:5" ht="16.2" thickBot="1" x14ac:dyDescent="0.35">
      <c r="A12" s="187" t="s">
        <v>159</v>
      </c>
      <c r="B12" s="188"/>
      <c r="C12" s="188"/>
      <c r="D12" s="189"/>
      <c r="E12" s="90"/>
    </row>
    <row r="13" spans="1:5" ht="16.2" thickBot="1" x14ac:dyDescent="0.35">
      <c r="A13" s="83" t="s">
        <v>2</v>
      </c>
      <c r="B13" s="84" t="s">
        <v>11</v>
      </c>
      <c r="C13" s="84" t="s">
        <v>16</v>
      </c>
      <c r="D13" s="86" t="s">
        <v>18</v>
      </c>
      <c r="E13" s="90"/>
    </row>
    <row r="14" spans="1:5" ht="16.2" thickBot="1" x14ac:dyDescent="0.35">
      <c r="A14" s="3"/>
      <c r="B14" s="24">
        <f>E6</f>
        <v>260</v>
      </c>
      <c r="C14" s="24">
        <f>E10</f>
        <v>110.7336</v>
      </c>
      <c r="D14" s="91">
        <f>B14-C14</f>
        <v>149.2664</v>
      </c>
      <c r="E14" s="92"/>
    </row>
    <row r="15" spans="1:5" ht="20.25" customHeight="1" thickBot="1" x14ac:dyDescent="0.35"/>
    <row r="16" spans="1:5" ht="16.2" thickBot="1" x14ac:dyDescent="0.35">
      <c r="A16" s="187" t="s">
        <v>19</v>
      </c>
      <c r="B16" s="188"/>
      <c r="C16" s="188"/>
      <c r="D16" s="189"/>
    </row>
    <row r="17" spans="1:5" ht="16.2" thickBot="1" x14ac:dyDescent="0.35">
      <c r="A17" s="187" t="str">
        <f>A4</f>
        <v>Posto Seg Sab</v>
      </c>
      <c r="B17" s="188"/>
      <c r="C17" s="188"/>
      <c r="D17" s="189"/>
    </row>
    <row r="18" spans="1:5" ht="16.2" thickBot="1" x14ac:dyDescent="0.35">
      <c r="A18" s="94" t="s">
        <v>2</v>
      </c>
      <c r="B18" s="95" t="s">
        <v>20</v>
      </c>
      <c r="C18" s="96" t="s">
        <v>12</v>
      </c>
      <c r="D18" s="97" t="s">
        <v>3</v>
      </c>
    </row>
    <row r="19" spans="1:5" ht="16.2" thickBot="1" x14ac:dyDescent="0.35">
      <c r="A19" s="3"/>
      <c r="B19" s="5">
        <v>32.11</v>
      </c>
      <c r="C19" s="48">
        <v>26</v>
      </c>
      <c r="D19" s="87">
        <f>(B19*C19)</f>
        <v>834.86</v>
      </c>
    </row>
    <row r="20" spans="1:5" ht="16.2" thickBot="1" x14ac:dyDescent="0.35">
      <c r="A20" s="190" t="s">
        <v>117</v>
      </c>
      <c r="B20" s="192"/>
      <c r="C20" s="79">
        <v>0.18</v>
      </c>
      <c r="D20" s="99">
        <f>((B19*C19)*C20)</f>
        <v>150.2748</v>
      </c>
    </row>
    <row r="21" spans="1:5" ht="16.2" thickBot="1" x14ac:dyDescent="0.35">
      <c r="A21" s="197" t="s">
        <v>157</v>
      </c>
      <c r="B21" s="198"/>
      <c r="C21" s="198"/>
      <c r="D21" s="114">
        <f>D19-D20</f>
        <v>684.58519999999999</v>
      </c>
    </row>
    <row r="22" spans="1:5" ht="16.5" customHeight="1" x14ac:dyDescent="0.3">
      <c r="A22" s="75"/>
      <c r="B22" s="115"/>
      <c r="C22" s="76"/>
      <c r="D22" s="116"/>
    </row>
    <row r="23" spans="1:5" ht="16.2" thickBot="1" x14ac:dyDescent="0.35">
      <c r="A23" s="193" t="s">
        <v>128</v>
      </c>
      <c r="B23" s="194"/>
      <c r="C23" s="194"/>
      <c r="D23" s="195"/>
    </row>
    <row r="24" spans="1:5" ht="16.2" thickBot="1" x14ac:dyDescent="0.35">
      <c r="A24" s="94" t="s">
        <v>2</v>
      </c>
      <c r="B24" s="95" t="s">
        <v>113</v>
      </c>
      <c r="C24" s="96" t="s">
        <v>115</v>
      </c>
      <c r="D24" s="97" t="s">
        <v>3</v>
      </c>
      <c r="E24" s="98"/>
    </row>
    <row r="25" spans="1:5" ht="15.6" x14ac:dyDescent="0.3">
      <c r="A25" s="3"/>
      <c r="B25" s="5">
        <v>169.57</v>
      </c>
      <c r="C25" s="48">
        <v>0.05</v>
      </c>
      <c r="D25" s="87">
        <f>B25-(B25*C25)</f>
        <v>161.0915</v>
      </c>
    </row>
    <row r="26" spans="1:5" ht="15.6" x14ac:dyDescent="0.3">
      <c r="A26" s="196" t="s">
        <v>120</v>
      </c>
      <c r="B26" s="196"/>
      <c r="C26" s="196"/>
      <c r="D26" s="196"/>
    </row>
    <row r="27" spans="1:5" ht="15.6" x14ac:dyDescent="0.3">
      <c r="A27" s="196" t="s">
        <v>126</v>
      </c>
      <c r="B27" s="196"/>
      <c r="C27" s="196"/>
      <c r="D27" s="196"/>
    </row>
    <row r="28" spans="1:5" ht="15.6" x14ac:dyDescent="0.3">
      <c r="A28" s="102" t="s">
        <v>2</v>
      </c>
      <c r="B28" s="102" t="s">
        <v>3</v>
      </c>
      <c r="C28" s="103" t="s">
        <v>113</v>
      </c>
      <c r="D28" s="102" t="s">
        <v>149</v>
      </c>
    </row>
    <row r="29" spans="1:5" x14ac:dyDescent="0.3">
      <c r="A29" s="104" t="s">
        <v>121</v>
      </c>
      <c r="B29" s="124">
        <v>120</v>
      </c>
      <c r="C29" s="104">
        <f>B29/12</f>
        <v>10</v>
      </c>
      <c r="D29" s="104">
        <f>C29/2</f>
        <v>5</v>
      </c>
    </row>
    <row r="30" spans="1:5" x14ac:dyDescent="0.3">
      <c r="A30" s="104" t="s">
        <v>122</v>
      </c>
      <c r="B30" s="124">
        <v>34.64</v>
      </c>
      <c r="C30" s="104">
        <f t="shared" ref="C30:C33" si="2">B30/12</f>
        <v>2.8866666666666667</v>
      </c>
      <c r="D30" s="104">
        <f t="shared" ref="D30:D33" si="3">C30/2</f>
        <v>1.4433333333333334</v>
      </c>
    </row>
    <row r="31" spans="1:5" x14ac:dyDescent="0.3">
      <c r="A31" s="104" t="s">
        <v>123</v>
      </c>
      <c r="B31" s="124">
        <v>15.89</v>
      </c>
      <c r="C31" s="104">
        <f t="shared" si="2"/>
        <v>1.3241666666666667</v>
      </c>
      <c r="D31" s="104">
        <f t="shared" si="3"/>
        <v>0.66208333333333336</v>
      </c>
    </row>
    <row r="32" spans="1:5" x14ac:dyDescent="0.3">
      <c r="A32" s="104" t="s">
        <v>124</v>
      </c>
      <c r="B32" s="124">
        <v>80</v>
      </c>
      <c r="C32" s="104">
        <f t="shared" si="2"/>
        <v>6.666666666666667</v>
      </c>
      <c r="D32" s="104">
        <f t="shared" si="3"/>
        <v>3.3333333333333335</v>
      </c>
    </row>
    <row r="33" spans="1:4" x14ac:dyDescent="0.3">
      <c r="A33" s="104" t="s">
        <v>148</v>
      </c>
      <c r="B33" s="124">
        <v>1500</v>
      </c>
      <c r="C33" s="104">
        <f t="shared" si="2"/>
        <v>125</v>
      </c>
      <c r="D33" s="104">
        <f t="shared" si="3"/>
        <v>62.5</v>
      </c>
    </row>
    <row r="34" spans="1:4" x14ac:dyDescent="0.3">
      <c r="A34" s="175" t="s">
        <v>5</v>
      </c>
      <c r="B34" s="176"/>
      <c r="C34" s="177"/>
      <c r="D34" s="104">
        <f>SUM(D29:D33)</f>
        <v>72.938749999999999</v>
      </c>
    </row>
    <row r="35" spans="1:4" ht="16.2" thickBot="1" x14ac:dyDescent="0.35">
      <c r="A35" s="178" t="s">
        <v>150</v>
      </c>
      <c r="B35" s="179"/>
      <c r="C35" s="179"/>
      <c r="D35" s="180"/>
    </row>
    <row r="36" spans="1:4" ht="16.2" thickBot="1" x14ac:dyDescent="0.35">
      <c r="A36" s="105" t="s">
        <v>27</v>
      </c>
      <c r="B36" s="106" t="s">
        <v>28</v>
      </c>
      <c r="C36" s="106" t="s">
        <v>29</v>
      </c>
      <c r="D36" s="107" t="s">
        <v>3</v>
      </c>
    </row>
    <row r="37" spans="1:4" ht="16.2" thickBot="1" x14ac:dyDescent="0.35">
      <c r="A37" s="6" t="s">
        <v>30</v>
      </c>
      <c r="B37" s="7">
        <v>4</v>
      </c>
      <c r="C37" s="125">
        <v>65</v>
      </c>
      <c r="D37" s="69">
        <f>C37*B37</f>
        <v>260</v>
      </c>
    </row>
    <row r="38" spans="1:4" ht="16.2" thickBot="1" x14ac:dyDescent="0.35">
      <c r="A38" s="8" t="s">
        <v>31</v>
      </c>
      <c r="B38" s="9">
        <v>6</v>
      </c>
      <c r="C38" s="125">
        <v>58</v>
      </c>
      <c r="D38" s="69">
        <f t="shared" ref="D38:D42" si="4">C38*B38</f>
        <v>348</v>
      </c>
    </row>
    <row r="39" spans="1:4" ht="16.2" thickBot="1" x14ac:dyDescent="0.35">
      <c r="A39" s="8" t="s">
        <v>147</v>
      </c>
      <c r="B39" s="9">
        <v>4</v>
      </c>
      <c r="C39" s="125">
        <v>60</v>
      </c>
      <c r="D39" s="69">
        <f t="shared" si="4"/>
        <v>240</v>
      </c>
    </row>
    <row r="40" spans="1:4" ht="16.2" thickBot="1" x14ac:dyDescent="0.35">
      <c r="A40" s="8" t="s">
        <v>125</v>
      </c>
      <c r="B40" s="9">
        <v>6</v>
      </c>
      <c r="C40" s="125">
        <v>12</v>
      </c>
      <c r="D40" s="69">
        <f t="shared" si="4"/>
        <v>72</v>
      </c>
    </row>
    <row r="41" spans="1:4" ht="16.2" thickBot="1" x14ac:dyDescent="0.35">
      <c r="A41" s="8" t="s">
        <v>116</v>
      </c>
      <c r="B41" s="9">
        <v>2</v>
      </c>
      <c r="C41" s="125">
        <v>120</v>
      </c>
      <c r="D41" s="69">
        <f t="shared" si="4"/>
        <v>240</v>
      </c>
    </row>
    <row r="42" spans="1:4" ht="16.2" thickBot="1" x14ac:dyDescent="0.35">
      <c r="A42" s="8" t="s">
        <v>112</v>
      </c>
      <c r="B42" s="9">
        <v>2</v>
      </c>
      <c r="C42" s="125">
        <v>40</v>
      </c>
      <c r="D42" s="69">
        <f t="shared" si="4"/>
        <v>80</v>
      </c>
    </row>
    <row r="43" spans="1:4" ht="16.2" thickBot="1" x14ac:dyDescent="0.35">
      <c r="A43" s="181" t="s">
        <v>32</v>
      </c>
      <c r="B43" s="182"/>
      <c r="C43" s="183"/>
      <c r="D43" s="108"/>
    </row>
    <row r="44" spans="1:4" ht="16.2" thickBot="1" x14ac:dyDescent="0.35">
      <c r="A44" s="181" t="s">
        <v>33</v>
      </c>
      <c r="B44" s="182"/>
      <c r="C44" s="183"/>
      <c r="D44" s="109"/>
    </row>
    <row r="45" spans="1:4" ht="16.2" thickBot="1" x14ac:dyDescent="0.35">
      <c r="A45" s="110" t="s">
        <v>2</v>
      </c>
      <c r="B45" s="111" t="s">
        <v>21</v>
      </c>
      <c r="C45" s="112" t="s">
        <v>34</v>
      </c>
      <c r="D45" s="109"/>
    </row>
    <row r="46" spans="1:4" ht="15.6" x14ac:dyDescent="0.3">
      <c r="A46" s="3"/>
      <c r="B46" s="11">
        <f>SUM(D37:D42)</f>
        <v>1240</v>
      </c>
      <c r="C46" s="113">
        <f>B46/12</f>
        <v>103.33333333333333</v>
      </c>
      <c r="D46" s="10"/>
    </row>
  </sheetData>
  <sheetProtection password="F668" sheet="1" objects="1" scenarios="1"/>
  <mergeCells count="15">
    <mergeCell ref="A43:C43"/>
    <mergeCell ref="A44:C44"/>
    <mergeCell ref="A26:D26"/>
    <mergeCell ref="A20:B20"/>
    <mergeCell ref="A21:C21"/>
    <mergeCell ref="A27:D27"/>
    <mergeCell ref="A34:C34"/>
    <mergeCell ref="A35:D35"/>
    <mergeCell ref="A23:D23"/>
    <mergeCell ref="A17:D17"/>
    <mergeCell ref="A3:E3"/>
    <mergeCell ref="A4:E4"/>
    <mergeCell ref="A8:E8"/>
    <mergeCell ref="A12:D12"/>
    <mergeCell ref="A16:D16"/>
  </mergeCells>
  <printOptions horizontalCentered="1" verticalCentered="1"/>
  <pageMargins left="0.51181102362204722" right="0.51181102362204722" top="0.78740157480314965" bottom="0.78740157480314965" header="0.31496062992125984" footer="0.31496062992125984"/>
  <pageSetup paperSize="9" scale="70" orientation="portrait" verticalDpi="0" r:id="rId1"/>
  <headerFooter>
    <oddHeader>&amp;R&amp;G</oddHeader>
  </headerFooter>
  <rowBreaks count="1" manualBreakCount="1">
    <brk id="15" max="4" man="1"/>
  </rowBreaks>
  <legacyDrawing r:id="rId2"/>
  <legacyDrawingHF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1"/>
  <sheetViews>
    <sheetView topLeftCell="A13" workbookViewId="0">
      <selection activeCell="C35" sqref="C35"/>
    </sheetView>
  </sheetViews>
  <sheetFormatPr defaultColWidth="9.109375" defaultRowHeight="15.6" x14ac:dyDescent="0.3"/>
  <cols>
    <col min="1" max="1" width="16.33203125" style="20" customWidth="1"/>
    <col min="2" max="2" width="72.109375" style="20" customWidth="1"/>
    <col min="3" max="3" width="18" style="20" customWidth="1"/>
    <col min="4" max="4" width="14.33203125" style="20" customWidth="1"/>
    <col min="5" max="5" width="12.6640625" style="20" customWidth="1"/>
    <col min="6" max="6" width="17.33203125" style="20" bestFit="1" customWidth="1"/>
    <col min="7" max="7" width="15.109375" style="20" customWidth="1"/>
    <col min="8" max="16384" width="9.109375" style="20"/>
  </cols>
  <sheetData>
    <row r="1" spans="1:6" ht="22.8" x14ac:dyDescent="0.4">
      <c r="A1" s="168" t="s">
        <v>100</v>
      </c>
      <c r="B1" s="168"/>
      <c r="C1" s="168"/>
      <c r="D1" s="168"/>
    </row>
    <row r="2" spans="1:6" ht="22.8" x14ac:dyDescent="0.4">
      <c r="A2" s="168" t="s">
        <v>101</v>
      </c>
      <c r="B2" s="168"/>
      <c r="C2" s="168"/>
      <c r="D2" s="168"/>
    </row>
    <row r="3" spans="1:6" x14ac:dyDescent="0.3">
      <c r="A3" s="172"/>
      <c r="B3" s="172"/>
      <c r="C3" s="172"/>
      <c r="D3" s="172"/>
    </row>
    <row r="4" spans="1:6" x14ac:dyDescent="0.3">
      <c r="A4" s="32" t="s">
        <v>109</v>
      </c>
      <c r="B4" s="167" t="s">
        <v>165</v>
      </c>
      <c r="C4" s="167"/>
    </row>
    <row r="5" spans="1:6" x14ac:dyDescent="0.3">
      <c r="A5" s="32" t="s">
        <v>110</v>
      </c>
      <c r="B5" s="167" t="s">
        <v>177</v>
      </c>
      <c r="C5" s="167"/>
      <c r="E5" s="53"/>
    </row>
    <row r="6" spans="1:6" x14ac:dyDescent="0.3">
      <c r="A6" s="32"/>
      <c r="B6" s="167"/>
      <c r="C6" s="167"/>
    </row>
    <row r="7" spans="1:6" x14ac:dyDescent="0.3">
      <c r="A7" s="171" t="s">
        <v>35</v>
      </c>
      <c r="B7" s="171"/>
      <c r="C7" s="171"/>
    </row>
    <row r="8" spans="1:6" ht="16.2" thickBot="1" x14ac:dyDescent="0.35"/>
    <row r="9" spans="1:6" ht="16.2" thickBot="1" x14ac:dyDescent="0.35">
      <c r="A9" s="13">
        <v>1</v>
      </c>
      <c r="B9" s="55" t="s">
        <v>36</v>
      </c>
      <c r="C9" s="55" t="s">
        <v>37</v>
      </c>
      <c r="D9" s="80"/>
      <c r="E9" s="80"/>
      <c r="F9" s="80"/>
    </row>
    <row r="10" spans="1:6" ht="16.2" thickBot="1" x14ac:dyDescent="0.35">
      <c r="A10" s="15" t="s">
        <v>38</v>
      </c>
      <c r="B10" s="16" t="s">
        <v>39</v>
      </c>
      <c r="C10" s="23">
        <v>1845.56</v>
      </c>
      <c r="D10" s="70">
        <f>C10+C11</f>
        <v>2399.2280000000001</v>
      </c>
      <c r="E10" s="70">
        <f>D10/220</f>
        <v>10.905581818181819</v>
      </c>
      <c r="F10" s="80"/>
    </row>
    <row r="11" spans="1:6" ht="16.2" thickBot="1" x14ac:dyDescent="0.35">
      <c r="A11" s="15" t="s">
        <v>40</v>
      </c>
      <c r="B11" s="16" t="s">
        <v>114</v>
      </c>
      <c r="C11" s="23">
        <f>C10*0.3</f>
        <v>553.66800000000001</v>
      </c>
      <c r="D11" s="71">
        <f>5*4.34</f>
        <v>21.7</v>
      </c>
      <c r="E11" s="70">
        <f>E10*0.2</f>
        <v>2.181116363636364</v>
      </c>
      <c r="F11" s="80"/>
    </row>
    <row r="12" spans="1:6" ht="16.2" thickBot="1" x14ac:dyDescent="0.35">
      <c r="A12" s="15" t="s">
        <v>41</v>
      </c>
      <c r="B12" s="16" t="s">
        <v>4</v>
      </c>
      <c r="C12" s="23">
        <f>D11*E11</f>
        <v>47.330225090909096</v>
      </c>
      <c r="D12" s="72"/>
      <c r="E12" s="70">
        <f>E11+E10</f>
        <v>13.086698181818182</v>
      </c>
      <c r="F12" s="80"/>
    </row>
    <row r="13" spans="1:6" ht="16.2" thickBot="1" x14ac:dyDescent="0.35">
      <c r="A13" s="15" t="s">
        <v>42</v>
      </c>
      <c r="B13" s="16" t="s">
        <v>154</v>
      </c>
      <c r="C13" s="23">
        <f>E12*0.34</f>
        <v>4.4494773818181823</v>
      </c>
      <c r="D13" s="73">
        <f>1.5*4.34</f>
        <v>6.51</v>
      </c>
      <c r="E13" s="74">
        <f>E10*1.6</f>
        <v>17.448930909090912</v>
      </c>
      <c r="F13" s="80"/>
    </row>
    <row r="14" spans="1:6" ht="16.2" thickBot="1" x14ac:dyDescent="0.35">
      <c r="A14" s="15" t="s">
        <v>43</v>
      </c>
      <c r="B14" s="16" t="s">
        <v>155</v>
      </c>
      <c r="C14" s="23">
        <f>D13*E13</f>
        <v>113.59254021818184</v>
      </c>
      <c r="D14" s="80"/>
      <c r="E14" s="80"/>
      <c r="F14" s="80"/>
    </row>
    <row r="15" spans="1:6" ht="16.2" thickBot="1" x14ac:dyDescent="0.35">
      <c r="A15" s="15" t="s">
        <v>45</v>
      </c>
      <c r="B15" s="16" t="s">
        <v>156</v>
      </c>
      <c r="C15" s="23">
        <f>C14*22%</f>
        <v>24.990358848000003</v>
      </c>
      <c r="D15" s="80"/>
      <c r="E15" s="80"/>
      <c r="F15" s="80"/>
    </row>
    <row r="16" spans="1:6" ht="16.2" thickBot="1" x14ac:dyDescent="0.35">
      <c r="A16" s="169" t="s">
        <v>5</v>
      </c>
      <c r="B16" s="170"/>
      <c r="C16" s="39">
        <f>SUM(C10:C15)</f>
        <v>2589.5906015389096</v>
      </c>
      <c r="D16" s="80"/>
      <c r="E16" s="80"/>
      <c r="F16" s="80"/>
    </row>
    <row r="19" spans="1:4" x14ac:dyDescent="0.3">
      <c r="A19" s="160" t="s">
        <v>48</v>
      </c>
      <c r="B19" s="160"/>
      <c r="C19" s="160"/>
    </row>
    <row r="20" spans="1:4" x14ac:dyDescent="0.3">
      <c r="A20" s="12"/>
    </row>
    <row r="21" spans="1:4" x14ac:dyDescent="0.3">
      <c r="A21" s="163" t="s">
        <v>49</v>
      </c>
      <c r="B21" s="163"/>
      <c r="C21" s="163"/>
    </row>
    <row r="22" spans="1:4" ht="16.2" thickBot="1" x14ac:dyDescent="0.35"/>
    <row r="23" spans="1:4" ht="16.2" thickBot="1" x14ac:dyDescent="0.35">
      <c r="A23" s="13" t="s">
        <v>50</v>
      </c>
      <c r="B23" s="55" t="s">
        <v>51</v>
      </c>
      <c r="C23" s="55" t="s">
        <v>57</v>
      </c>
      <c r="D23" s="55" t="s">
        <v>37</v>
      </c>
    </row>
    <row r="24" spans="1:4" ht="16.2" thickBot="1" x14ac:dyDescent="0.35">
      <c r="A24" s="15" t="s">
        <v>38</v>
      </c>
      <c r="B24" s="35" t="s">
        <v>52</v>
      </c>
      <c r="C24" s="31">
        <v>8.3299999999999999E-2</v>
      </c>
      <c r="D24" s="36">
        <f>C$16*C24</f>
        <v>215.71289710819116</v>
      </c>
    </row>
    <row r="25" spans="1:4" ht="16.2" thickBot="1" x14ac:dyDescent="0.35">
      <c r="A25" s="15" t="s">
        <v>40</v>
      </c>
      <c r="B25" s="33" t="s">
        <v>53</v>
      </c>
      <c r="C25" s="37">
        <v>0.121</v>
      </c>
      <c r="D25" s="38">
        <f>C$16*C25</f>
        <v>313.34046278620804</v>
      </c>
    </row>
    <row r="26" spans="1:4" ht="16.2" thickBot="1" x14ac:dyDescent="0.35">
      <c r="A26" s="161" t="s">
        <v>5</v>
      </c>
      <c r="B26" s="162"/>
      <c r="C26" s="40">
        <f>SUM(C24:C25)</f>
        <v>0.20429999999999998</v>
      </c>
      <c r="D26" s="41">
        <f>C$16*C26</f>
        <v>529.05335989439914</v>
      </c>
    </row>
    <row r="29" spans="1:4" x14ac:dyDescent="0.3">
      <c r="A29" s="166" t="s">
        <v>54</v>
      </c>
      <c r="B29" s="166"/>
      <c r="C29" s="166"/>
      <c r="D29" s="166"/>
    </row>
    <row r="30" spans="1:4" ht="16.2" thickBot="1" x14ac:dyDescent="0.35"/>
    <row r="31" spans="1:4" ht="16.2" thickBot="1" x14ac:dyDescent="0.35">
      <c r="A31" s="13" t="s">
        <v>55</v>
      </c>
      <c r="B31" s="55" t="s">
        <v>56</v>
      </c>
      <c r="C31" s="55" t="s">
        <v>57</v>
      </c>
      <c r="D31" s="55" t="s">
        <v>37</v>
      </c>
    </row>
    <row r="32" spans="1:4" ht="16.2" thickBot="1" x14ac:dyDescent="0.35">
      <c r="A32" s="15" t="s">
        <v>38</v>
      </c>
      <c r="B32" s="16" t="s">
        <v>58</v>
      </c>
      <c r="C32" s="17">
        <v>0.2</v>
      </c>
      <c r="D32" s="38">
        <f t="shared" ref="D32:D40" si="0">(D$26+C$16)*C32</f>
        <v>623.7287922866617</v>
      </c>
    </row>
    <row r="33" spans="1:5" ht="16.2" thickBot="1" x14ac:dyDescent="0.35">
      <c r="A33" s="15" t="s">
        <v>40</v>
      </c>
      <c r="B33" s="16" t="s">
        <v>59</v>
      </c>
      <c r="C33" s="17">
        <v>2.5000000000000001E-2</v>
      </c>
      <c r="D33" s="38">
        <f t="shared" si="0"/>
        <v>77.966099035832713</v>
      </c>
    </row>
    <row r="34" spans="1:5" ht="16.2" thickBot="1" x14ac:dyDescent="0.35">
      <c r="A34" s="15" t="s">
        <v>41</v>
      </c>
      <c r="B34" s="16" t="s">
        <v>60</v>
      </c>
      <c r="C34" s="200">
        <f>'Posto 12x36 diurno'!C30</f>
        <v>0.03</v>
      </c>
      <c r="D34" s="38">
        <f t="shared" si="0"/>
        <v>93.559318842999247</v>
      </c>
    </row>
    <row r="35" spans="1:5" ht="16.2" thickBot="1" x14ac:dyDescent="0.35">
      <c r="A35" s="15" t="s">
        <v>42</v>
      </c>
      <c r="B35" s="16" t="s">
        <v>61</v>
      </c>
      <c r="C35" s="17">
        <v>1.4999999999999999E-2</v>
      </c>
      <c r="D35" s="38">
        <f t="shared" si="0"/>
        <v>46.779659421499623</v>
      </c>
    </row>
    <row r="36" spans="1:5" ht="16.2" thickBot="1" x14ac:dyDescent="0.35">
      <c r="A36" s="15" t="s">
        <v>43</v>
      </c>
      <c r="B36" s="16" t="s">
        <v>62</v>
      </c>
      <c r="C36" s="17">
        <v>0.01</v>
      </c>
      <c r="D36" s="38">
        <f t="shared" si="0"/>
        <v>31.186439614333086</v>
      </c>
    </row>
    <row r="37" spans="1:5" ht="16.2" thickBot="1" x14ac:dyDescent="0.35">
      <c r="A37" s="15" t="s">
        <v>45</v>
      </c>
      <c r="B37" s="16" t="s">
        <v>6</v>
      </c>
      <c r="C37" s="17">
        <v>6.0000000000000001E-3</v>
      </c>
      <c r="D37" s="38">
        <f t="shared" si="0"/>
        <v>18.711863768599851</v>
      </c>
    </row>
    <row r="38" spans="1:5" ht="16.2" thickBot="1" x14ac:dyDescent="0.35">
      <c r="A38" s="15" t="s">
        <v>46</v>
      </c>
      <c r="B38" s="16" t="s">
        <v>7</v>
      </c>
      <c r="C38" s="17">
        <v>2E-3</v>
      </c>
      <c r="D38" s="38">
        <f t="shared" si="0"/>
        <v>6.2372879228666172</v>
      </c>
    </row>
    <row r="39" spans="1:5" ht="16.2" thickBot="1" x14ac:dyDescent="0.35">
      <c r="A39" s="15" t="s">
        <v>63</v>
      </c>
      <c r="B39" s="16" t="s">
        <v>8</v>
      </c>
      <c r="C39" s="17">
        <v>0.08</v>
      </c>
      <c r="D39" s="38">
        <f t="shared" si="0"/>
        <v>249.49151691466469</v>
      </c>
    </row>
    <row r="40" spans="1:5" ht="16.2" thickBot="1" x14ac:dyDescent="0.35">
      <c r="A40" s="161" t="s">
        <v>64</v>
      </c>
      <c r="B40" s="162"/>
      <c r="C40" s="17">
        <f>SUM(C32:C39)</f>
        <v>0.36800000000000005</v>
      </c>
      <c r="D40" s="38">
        <f t="shared" si="0"/>
        <v>1147.6609778074576</v>
      </c>
      <c r="E40" s="68">
        <f>C40*C26</f>
        <v>7.5182399999999996E-2</v>
      </c>
    </row>
    <row r="43" spans="1:5" x14ac:dyDescent="0.3">
      <c r="A43" s="163" t="s">
        <v>65</v>
      </c>
      <c r="B43" s="163"/>
      <c r="C43" s="163"/>
    </row>
    <row r="44" spans="1:5" ht="16.2" thickBot="1" x14ac:dyDescent="0.35"/>
    <row r="45" spans="1:5" ht="16.2" thickBot="1" x14ac:dyDescent="0.35">
      <c r="A45" s="13" t="s">
        <v>66</v>
      </c>
      <c r="B45" s="55" t="s">
        <v>67</v>
      </c>
      <c r="C45" s="55" t="s">
        <v>37</v>
      </c>
    </row>
    <row r="46" spans="1:5" ht="16.2" thickBot="1" x14ac:dyDescent="0.35">
      <c r="A46" s="15" t="s">
        <v>38</v>
      </c>
      <c r="B46" s="16" t="s">
        <v>68</v>
      </c>
      <c r="C46" s="25">
        <f>'Planlha de Apoio TAT '!D14</f>
        <v>149.2664</v>
      </c>
    </row>
    <row r="47" spans="1:5" ht="16.2" thickBot="1" x14ac:dyDescent="0.35">
      <c r="A47" s="15" t="s">
        <v>40</v>
      </c>
      <c r="B47" s="16" t="s">
        <v>111</v>
      </c>
      <c r="C47" s="23">
        <f>'Planlha de Apoio TAT '!D21</f>
        <v>684.58519999999999</v>
      </c>
    </row>
    <row r="48" spans="1:5" ht="16.2" thickBot="1" x14ac:dyDescent="0.35">
      <c r="A48" s="15" t="s">
        <v>41</v>
      </c>
      <c r="B48" s="16" t="s">
        <v>127</v>
      </c>
      <c r="C48" s="118">
        <v>15</v>
      </c>
    </row>
    <row r="49" spans="1:3" ht="16.2" thickBot="1" x14ac:dyDescent="0.35">
      <c r="A49" s="46" t="s">
        <v>42</v>
      </c>
      <c r="B49" s="34" t="s">
        <v>144</v>
      </c>
      <c r="C49" s="23">
        <f>'Planlha de Apoio TAT '!D25</f>
        <v>161.0915</v>
      </c>
    </row>
    <row r="50" spans="1:3" ht="16.2" thickBot="1" x14ac:dyDescent="0.35">
      <c r="A50" s="46" t="s">
        <v>43</v>
      </c>
      <c r="B50" s="119" t="s">
        <v>145</v>
      </c>
      <c r="C50" s="118"/>
    </row>
    <row r="51" spans="1:3" ht="16.2" thickBot="1" x14ac:dyDescent="0.35">
      <c r="A51" s="169" t="s">
        <v>5</v>
      </c>
      <c r="B51" s="170"/>
      <c r="C51" s="23">
        <f>SUM(C46:C49)</f>
        <v>1009.9431</v>
      </c>
    </row>
    <row r="54" spans="1:3" x14ac:dyDescent="0.3">
      <c r="A54" s="163" t="s">
        <v>69</v>
      </c>
      <c r="B54" s="163"/>
      <c r="C54" s="163"/>
    </row>
    <row r="55" spans="1:3" ht="16.2" thickBot="1" x14ac:dyDescent="0.35"/>
    <row r="56" spans="1:3" ht="16.2" thickBot="1" x14ac:dyDescent="0.35">
      <c r="A56" s="13">
        <v>2</v>
      </c>
      <c r="B56" s="55" t="s">
        <v>70</v>
      </c>
      <c r="C56" s="55" t="s">
        <v>37</v>
      </c>
    </row>
    <row r="57" spans="1:3" ht="16.2" thickBot="1" x14ac:dyDescent="0.35">
      <c r="A57" s="15" t="s">
        <v>50</v>
      </c>
      <c r="B57" s="16" t="s">
        <v>51</v>
      </c>
      <c r="C57" s="23">
        <f>D26</f>
        <v>529.05335989439914</v>
      </c>
    </row>
    <row r="58" spans="1:3" ht="16.2" thickBot="1" x14ac:dyDescent="0.35">
      <c r="A58" s="15" t="s">
        <v>55</v>
      </c>
      <c r="B58" s="16" t="s">
        <v>56</v>
      </c>
      <c r="C58" s="23">
        <f>D40</f>
        <v>1147.6609778074576</v>
      </c>
    </row>
    <row r="59" spans="1:3" ht="16.2" thickBot="1" x14ac:dyDescent="0.35">
      <c r="A59" s="15" t="s">
        <v>66</v>
      </c>
      <c r="B59" s="16" t="s">
        <v>67</v>
      </c>
      <c r="C59" s="23">
        <f>C51</f>
        <v>1009.9431</v>
      </c>
    </row>
    <row r="60" spans="1:3" ht="16.2" thickBot="1" x14ac:dyDescent="0.35">
      <c r="A60" s="161" t="s">
        <v>5</v>
      </c>
      <c r="B60" s="162"/>
      <c r="C60" s="23">
        <f>SUM(C57:C59)</f>
        <v>2686.6574377018569</v>
      </c>
    </row>
    <row r="61" spans="1:3" x14ac:dyDescent="0.3">
      <c r="A61" s="2"/>
    </row>
    <row r="63" spans="1:3" x14ac:dyDescent="0.3">
      <c r="A63" s="160" t="s">
        <v>71</v>
      </c>
      <c r="B63" s="160"/>
      <c r="C63" s="160"/>
    </row>
    <row r="64" spans="1:3" ht="16.2" thickBot="1" x14ac:dyDescent="0.35"/>
    <row r="65" spans="1:4" ht="16.2" thickBot="1" x14ac:dyDescent="0.35">
      <c r="A65" s="13">
        <v>3</v>
      </c>
      <c r="B65" s="55" t="s">
        <v>72</v>
      </c>
      <c r="C65" s="55" t="s">
        <v>57</v>
      </c>
      <c r="D65" s="55" t="s">
        <v>37</v>
      </c>
    </row>
    <row r="66" spans="1:4" ht="16.2" thickBot="1" x14ac:dyDescent="0.35">
      <c r="A66" s="15" t="s">
        <v>38</v>
      </c>
      <c r="B66" s="18" t="s">
        <v>73</v>
      </c>
      <c r="C66" s="28">
        <v>4.1999999999999997E-3</v>
      </c>
      <c r="D66" s="23">
        <f>(C$16)*C66</f>
        <v>10.87628052646342</v>
      </c>
    </row>
    <row r="67" spans="1:4" ht="16.2" thickBot="1" x14ac:dyDescent="0.35">
      <c r="A67" s="15" t="s">
        <v>40</v>
      </c>
      <c r="B67" s="26" t="s">
        <v>74</v>
      </c>
      <c r="C67" s="29">
        <f>C66*C39</f>
        <v>3.3599999999999998E-4</v>
      </c>
      <c r="D67" s="23">
        <f>(C$16)*C67</f>
        <v>0.87010244211707355</v>
      </c>
    </row>
    <row r="68" spans="1:4" ht="16.2" thickBot="1" x14ac:dyDescent="0.35">
      <c r="A68" s="15" t="s">
        <v>41</v>
      </c>
      <c r="B68" s="18" t="s">
        <v>131</v>
      </c>
      <c r="C68" s="27">
        <v>3.5999999999999999E-3</v>
      </c>
      <c r="D68" s="23">
        <f>C68*C16</f>
        <v>9.322526165540074</v>
      </c>
    </row>
    <row r="69" spans="1:4" ht="16.2" thickBot="1" x14ac:dyDescent="0.35">
      <c r="A69" s="15" t="s">
        <v>42</v>
      </c>
      <c r="B69" s="18" t="s">
        <v>76</v>
      </c>
      <c r="C69" s="30">
        <v>1.9400000000000001E-2</v>
      </c>
      <c r="D69" s="23">
        <f>(C$16)*C69</f>
        <v>50.238057669854847</v>
      </c>
    </row>
    <row r="70" spans="1:4" ht="16.2" thickBot="1" x14ac:dyDescent="0.35">
      <c r="A70" s="15" t="s">
        <v>43</v>
      </c>
      <c r="B70" s="18" t="s">
        <v>77</v>
      </c>
      <c r="C70" s="27">
        <f>C69*C40</f>
        <v>7.1392000000000009E-3</v>
      </c>
      <c r="D70" s="23">
        <f>C70*C16</f>
        <v>18.487605222506584</v>
      </c>
    </row>
    <row r="71" spans="1:4" ht="16.2" thickBot="1" x14ac:dyDescent="0.35">
      <c r="A71" s="15" t="s">
        <v>45</v>
      </c>
      <c r="B71" s="18" t="s">
        <v>132</v>
      </c>
      <c r="C71" s="27">
        <v>3.6400000000000002E-2</v>
      </c>
      <c r="D71" s="23">
        <f>C71*C16</f>
        <v>94.26109789601631</v>
      </c>
    </row>
    <row r="72" spans="1:4" ht="16.2" thickBot="1" x14ac:dyDescent="0.35">
      <c r="A72" s="161" t="s">
        <v>5</v>
      </c>
      <c r="B72" s="162"/>
      <c r="C72" s="27">
        <f>SUM(C66:C71)</f>
        <v>7.1075200000000005E-2</v>
      </c>
      <c r="D72" s="23">
        <f>SUM(D66:D71)</f>
        <v>184.05566992249831</v>
      </c>
    </row>
    <row r="75" spans="1:4" x14ac:dyDescent="0.3">
      <c r="A75" s="160" t="s">
        <v>79</v>
      </c>
      <c r="B75" s="160"/>
      <c r="C75" s="160"/>
    </row>
    <row r="78" spans="1:4" x14ac:dyDescent="0.3">
      <c r="A78" s="163" t="s">
        <v>80</v>
      </c>
      <c r="B78" s="163"/>
      <c r="C78" s="163"/>
    </row>
    <row r="79" spans="1:4" ht="16.2" thickBot="1" x14ac:dyDescent="0.35">
      <c r="A79" s="12"/>
    </row>
    <row r="80" spans="1:4" ht="16.2" thickBot="1" x14ac:dyDescent="0.35">
      <c r="A80" s="13" t="s">
        <v>81</v>
      </c>
      <c r="B80" s="55" t="s">
        <v>82</v>
      </c>
      <c r="C80" s="55" t="s">
        <v>57</v>
      </c>
      <c r="D80" s="55" t="s">
        <v>37</v>
      </c>
    </row>
    <row r="81" spans="1:7" ht="16.2" thickBot="1" x14ac:dyDescent="0.35">
      <c r="A81" s="15" t="s">
        <v>38</v>
      </c>
      <c r="B81" s="16" t="s">
        <v>130</v>
      </c>
      <c r="C81" s="27">
        <f>1/12/12</f>
        <v>6.9444444444444441E-3</v>
      </c>
      <c r="D81" s="23">
        <f t="shared" ref="D81:D87" si="1">(C$16)*C81</f>
        <v>17.983268066242427</v>
      </c>
    </row>
    <row r="82" spans="1:7" ht="16.2" thickBot="1" x14ac:dyDescent="0.35">
      <c r="A82" s="15" t="s">
        <v>40</v>
      </c>
      <c r="B82" s="16" t="s">
        <v>82</v>
      </c>
      <c r="C82" s="120">
        <v>0.02</v>
      </c>
      <c r="D82" s="23">
        <f t="shared" si="1"/>
        <v>51.791812030778196</v>
      </c>
    </row>
    <row r="83" spans="1:7" ht="16.2" thickBot="1" x14ac:dyDescent="0.35">
      <c r="A83" s="15" t="s">
        <v>41</v>
      </c>
      <c r="B83" s="16" t="s">
        <v>83</v>
      </c>
      <c r="C83" s="120">
        <v>1.4999999999999999E-2</v>
      </c>
      <c r="D83" s="23">
        <f t="shared" si="1"/>
        <v>38.843859023083645</v>
      </c>
    </row>
    <row r="84" spans="1:7" ht="16.2" thickBot="1" x14ac:dyDescent="0.35">
      <c r="A84" s="15" t="s">
        <v>42</v>
      </c>
      <c r="B84" s="16" t="s">
        <v>84</v>
      </c>
      <c r="C84" s="120">
        <v>0.01</v>
      </c>
      <c r="D84" s="23">
        <f t="shared" si="1"/>
        <v>25.895906015389098</v>
      </c>
    </row>
    <row r="85" spans="1:7" ht="16.2" thickBot="1" x14ac:dyDescent="0.35">
      <c r="A85" s="15" t="s">
        <v>43</v>
      </c>
      <c r="B85" s="16" t="s">
        <v>85</v>
      </c>
      <c r="C85" s="120">
        <v>0.01</v>
      </c>
      <c r="D85" s="23">
        <f t="shared" si="1"/>
        <v>25.895906015389098</v>
      </c>
    </row>
    <row r="86" spans="1:7" ht="16.2" thickBot="1" x14ac:dyDescent="0.35">
      <c r="A86" s="15" t="s">
        <v>45</v>
      </c>
      <c r="B86" s="121" t="s">
        <v>47</v>
      </c>
      <c r="C86" s="120">
        <v>0</v>
      </c>
      <c r="D86" s="23">
        <f t="shared" si="1"/>
        <v>0</v>
      </c>
    </row>
    <row r="87" spans="1:7" ht="16.2" thickBot="1" x14ac:dyDescent="0.35">
      <c r="A87" s="161" t="s">
        <v>64</v>
      </c>
      <c r="B87" s="162"/>
      <c r="C87" s="27">
        <f>SUM(C81:C86)</f>
        <v>6.1944444444444448E-2</v>
      </c>
      <c r="D87" s="23">
        <f t="shared" si="1"/>
        <v>160.41075115088248</v>
      </c>
    </row>
    <row r="88" spans="1:7" x14ac:dyDescent="0.3">
      <c r="C88" s="53">
        <f>C26+C40+C72+C87+E40</f>
        <v>0.78050204444444449</v>
      </c>
    </row>
    <row r="90" spans="1:7" x14ac:dyDescent="0.3">
      <c r="A90" s="163" t="s">
        <v>86</v>
      </c>
      <c r="B90" s="163"/>
      <c r="C90" s="163"/>
      <c r="F90" s="73"/>
      <c r="G90" s="73"/>
    </row>
    <row r="91" spans="1:7" ht="16.2" thickBot="1" x14ac:dyDescent="0.35">
      <c r="A91" s="12"/>
      <c r="F91" s="73"/>
      <c r="G91" s="73"/>
    </row>
    <row r="92" spans="1:7" ht="16.2" thickBot="1" x14ac:dyDescent="0.35">
      <c r="A92" s="13" t="s">
        <v>87</v>
      </c>
      <c r="B92" s="55" t="s">
        <v>129</v>
      </c>
      <c r="C92" s="55" t="s">
        <v>37</v>
      </c>
      <c r="F92" s="70">
        <f>C10+C11</f>
        <v>2399.2280000000001</v>
      </c>
      <c r="G92" s="73"/>
    </row>
    <row r="93" spans="1:7" ht="16.2" thickBot="1" x14ac:dyDescent="0.35">
      <c r="A93" s="15" t="s">
        <v>38</v>
      </c>
      <c r="B93" s="16" t="s">
        <v>102</v>
      </c>
      <c r="C93" s="52">
        <f>F95*0.5</f>
        <v>132.78636421818183</v>
      </c>
      <c r="F93" s="70">
        <f>F92/220</f>
        <v>10.905581818181819</v>
      </c>
      <c r="G93" s="73"/>
    </row>
    <row r="94" spans="1:7" ht="16.2" thickBot="1" x14ac:dyDescent="0.35">
      <c r="A94" s="161" t="s">
        <v>5</v>
      </c>
      <c r="B94" s="162"/>
      <c r="C94" s="52">
        <f>C93</f>
        <v>132.78636421818183</v>
      </c>
      <c r="F94" s="70">
        <f>F93*1.6</f>
        <v>17.448930909090912</v>
      </c>
      <c r="G94" s="73"/>
    </row>
    <row r="95" spans="1:7" x14ac:dyDescent="0.3">
      <c r="F95" s="70">
        <f>F94*15.22</f>
        <v>265.57272843636366</v>
      </c>
      <c r="G95" s="73"/>
    </row>
    <row r="96" spans="1:7" x14ac:dyDescent="0.3">
      <c r="F96" s="73"/>
      <c r="G96" s="73"/>
    </row>
    <row r="97" spans="1:7" x14ac:dyDescent="0.3">
      <c r="A97" s="163" t="s">
        <v>89</v>
      </c>
      <c r="B97" s="163"/>
      <c r="C97" s="163"/>
      <c r="F97" s="73"/>
      <c r="G97" s="73"/>
    </row>
    <row r="98" spans="1:7" ht="16.2" thickBot="1" x14ac:dyDescent="0.35">
      <c r="A98" s="12"/>
      <c r="F98" s="73"/>
    </row>
    <row r="99" spans="1:7" ht="16.2" thickBot="1" x14ac:dyDescent="0.35">
      <c r="A99" s="13">
        <v>4</v>
      </c>
      <c r="B99" s="55" t="s">
        <v>90</v>
      </c>
      <c r="C99" s="55" t="s">
        <v>37</v>
      </c>
    </row>
    <row r="100" spans="1:7" ht="16.2" thickBot="1" x14ac:dyDescent="0.35">
      <c r="A100" s="15" t="s">
        <v>81</v>
      </c>
      <c r="B100" s="16" t="s">
        <v>82</v>
      </c>
      <c r="C100" s="23">
        <f>D87</f>
        <v>160.41075115088248</v>
      </c>
    </row>
    <row r="101" spans="1:7" ht="16.2" thickBot="1" x14ac:dyDescent="0.35">
      <c r="A101" s="15" t="s">
        <v>87</v>
      </c>
      <c r="B101" s="16" t="s">
        <v>88</v>
      </c>
      <c r="C101" s="23">
        <f>C94</f>
        <v>132.78636421818183</v>
      </c>
    </row>
    <row r="102" spans="1:7" ht="16.2" thickBot="1" x14ac:dyDescent="0.35">
      <c r="A102" s="161" t="s">
        <v>5</v>
      </c>
      <c r="B102" s="162"/>
      <c r="C102" s="39">
        <f>C100+C101</f>
        <v>293.19711536906431</v>
      </c>
    </row>
    <row r="105" spans="1:7" x14ac:dyDescent="0.3">
      <c r="A105" s="160" t="s">
        <v>91</v>
      </c>
      <c r="B105" s="160"/>
      <c r="C105" s="160"/>
    </row>
    <row r="106" spans="1:7" ht="16.2" thickBot="1" x14ac:dyDescent="0.35"/>
    <row r="107" spans="1:7" ht="16.2" thickBot="1" x14ac:dyDescent="0.35">
      <c r="A107" s="13">
        <v>5</v>
      </c>
      <c r="B107" s="19" t="s">
        <v>22</v>
      </c>
      <c r="C107" s="55" t="s">
        <v>37</v>
      </c>
    </row>
    <row r="108" spans="1:7" ht="16.2" thickBot="1" x14ac:dyDescent="0.35">
      <c r="A108" s="15" t="s">
        <v>38</v>
      </c>
      <c r="B108" s="16" t="s">
        <v>92</v>
      </c>
      <c r="C108" s="118">
        <f>'Planlha de Apoio TAT '!C46</f>
        <v>103.33333333333333</v>
      </c>
    </row>
    <row r="109" spans="1:7" ht="16.2" thickBot="1" x14ac:dyDescent="0.35">
      <c r="A109" s="15" t="s">
        <v>40</v>
      </c>
      <c r="B109" s="16" t="s">
        <v>93</v>
      </c>
      <c r="C109" s="118">
        <f>'Planlha de Apoio TAT '!D34</f>
        <v>72.938749999999999</v>
      </c>
    </row>
    <row r="110" spans="1:7" ht="16.2" thickBot="1" x14ac:dyDescent="0.35">
      <c r="A110" s="15" t="s">
        <v>41</v>
      </c>
      <c r="B110" s="121" t="s">
        <v>146</v>
      </c>
      <c r="C110" s="118"/>
    </row>
    <row r="111" spans="1:7" ht="16.2" thickBot="1" x14ac:dyDescent="0.35">
      <c r="A111" s="15" t="s">
        <v>42</v>
      </c>
      <c r="B111" s="121" t="s">
        <v>146</v>
      </c>
      <c r="C111" s="118"/>
    </row>
    <row r="112" spans="1:7" ht="16.2" thickBot="1" x14ac:dyDescent="0.35">
      <c r="A112" s="161" t="s">
        <v>64</v>
      </c>
      <c r="B112" s="162"/>
      <c r="C112" s="23">
        <f>SUM(C108:C111)</f>
        <v>176.27208333333334</v>
      </c>
    </row>
    <row r="115" spans="1:4" x14ac:dyDescent="0.3">
      <c r="A115" s="160" t="s">
        <v>94</v>
      </c>
      <c r="B115" s="160"/>
      <c r="C115" s="160"/>
    </row>
    <row r="116" spans="1:4" ht="16.2" thickBot="1" x14ac:dyDescent="0.35"/>
    <row r="117" spans="1:4" ht="16.2" thickBot="1" x14ac:dyDescent="0.35">
      <c r="A117" s="13">
        <v>6</v>
      </c>
      <c r="B117" s="19" t="s">
        <v>23</v>
      </c>
      <c r="C117" s="55" t="s">
        <v>57</v>
      </c>
      <c r="D117" s="55" t="s">
        <v>37</v>
      </c>
    </row>
    <row r="118" spans="1:4" ht="16.2" thickBot="1" x14ac:dyDescent="0.35">
      <c r="A118" s="15" t="s">
        <v>38</v>
      </c>
      <c r="B118" s="43" t="s">
        <v>24</v>
      </c>
      <c r="C118" s="117">
        <f>'Posto 12x36 diurno'!C114</f>
        <v>0.1</v>
      </c>
      <c r="D118" s="45">
        <f>C118*C137</f>
        <v>592.9772907865663</v>
      </c>
    </row>
    <row r="119" spans="1:4" ht="16.2" thickBot="1" x14ac:dyDescent="0.35">
      <c r="A119" s="15" t="s">
        <v>40</v>
      </c>
      <c r="B119" s="43" t="s">
        <v>26</v>
      </c>
      <c r="C119" s="117">
        <f>C118</f>
        <v>0.1</v>
      </c>
      <c r="D119" s="45">
        <f>C119*(C137+D118)</f>
        <v>652.27501986522293</v>
      </c>
    </row>
    <row r="120" spans="1:4" ht="16.2" thickBot="1" x14ac:dyDescent="0.35">
      <c r="A120" s="15" t="s">
        <v>41</v>
      </c>
      <c r="B120" s="16" t="s">
        <v>25</v>
      </c>
      <c r="C120" s="17"/>
      <c r="D120" s="23">
        <f>(C$16+C$60+D$72+C$102+C$112)*C120</f>
        <v>0</v>
      </c>
    </row>
    <row r="121" spans="1:4" ht="16.2" thickBot="1" x14ac:dyDescent="0.35">
      <c r="A121" s="15"/>
      <c r="B121" s="43" t="s">
        <v>106</v>
      </c>
      <c r="C121" s="44">
        <f>C122+C123</f>
        <v>3.6499999999999998E-2</v>
      </c>
      <c r="D121" s="45">
        <f>C121*(C$137+D$118+D$119)</f>
        <v>261.88842047588702</v>
      </c>
    </row>
    <row r="122" spans="1:4" ht="16.2" thickBot="1" x14ac:dyDescent="0.35">
      <c r="A122" s="15"/>
      <c r="B122" s="16" t="s">
        <v>104</v>
      </c>
      <c r="C122" s="17">
        <v>0.03</v>
      </c>
      <c r="D122" s="23">
        <f>C122*(C$137+D$118+D$119)</f>
        <v>215.25075655552357</v>
      </c>
    </row>
    <row r="123" spans="1:4" ht="16.2" thickBot="1" x14ac:dyDescent="0.35">
      <c r="A123" s="15"/>
      <c r="B123" s="16" t="s">
        <v>105</v>
      </c>
      <c r="C123" s="17">
        <v>6.4999999999999997E-3</v>
      </c>
      <c r="D123" s="23">
        <f>C123*(C$137+D$118+D$119)</f>
        <v>46.637663920363437</v>
      </c>
    </row>
    <row r="124" spans="1:4" ht="16.2" thickBot="1" x14ac:dyDescent="0.35">
      <c r="A124" s="15"/>
      <c r="B124" s="43" t="s">
        <v>107</v>
      </c>
      <c r="C124" s="44">
        <v>0</v>
      </c>
      <c r="D124" s="45">
        <f>C124*(C$137+D$118+D$119)</f>
        <v>0</v>
      </c>
    </row>
    <row r="125" spans="1:4" ht="16.2" thickBot="1" x14ac:dyDescent="0.35">
      <c r="A125" s="15"/>
      <c r="B125" s="43" t="s">
        <v>108</v>
      </c>
      <c r="C125" s="44">
        <v>0.02</v>
      </c>
      <c r="D125" s="45">
        <f>C125*(C$137+D$118+D$119)</f>
        <v>143.50050437034903</v>
      </c>
    </row>
    <row r="126" spans="1:4" ht="16.2" thickBot="1" x14ac:dyDescent="0.35">
      <c r="A126" s="164" t="s">
        <v>64</v>
      </c>
      <c r="B126" s="165"/>
      <c r="C126" s="44">
        <f>C118+C119+C121+C124+C125</f>
        <v>0.25650000000000001</v>
      </c>
      <c r="D126" s="45">
        <f>D118+D119+D121+D124+D125</f>
        <v>1650.6412354980253</v>
      </c>
    </row>
    <row r="129" spans="1:3" x14ac:dyDescent="0.3">
      <c r="A129" s="160" t="s">
        <v>95</v>
      </c>
      <c r="B129" s="160"/>
      <c r="C129" s="160"/>
    </row>
    <row r="130" spans="1:3" ht="16.2" thickBot="1" x14ac:dyDescent="0.35"/>
    <row r="131" spans="1:3" ht="16.2" thickBot="1" x14ac:dyDescent="0.35">
      <c r="A131" s="13"/>
      <c r="B131" s="55" t="s">
        <v>96</v>
      </c>
      <c r="C131" s="55" t="s">
        <v>37</v>
      </c>
    </row>
    <row r="132" spans="1:3" ht="16.2" thickBot="1" x14ac:dyDescent="0.35">
      <c r="A132" s="21" t="s">
        <v>38</v>
      </c>
      <c r="B132" s="16" t="s">
        <v>35</v>
      </c>
      <c r="C132" s="42">
        <f>C16</f>
        <v>2589.5906015389096</v>
      </c>
    </row>
    <row r="133" spans="1:3" ht="16.2" thickBot="1" x14ac:dyDescent="0.35">
      <c r="A133" s="21" t="s">
        <v>40</v>
      </c>
      <c r="B133" s="16" t="s">
        <v>48</v>
      </c>
      <c r="C133" s="42">
        <f>C60</f>
        <v>2686.6574377018569</v>
      </c>
    </row>
    <row r="134" spans="1:3" ht="16.2" thickBot="1" x14ac:dyDescent="0.35">
      <c r="A134" s="21" t="s">
        <v>41</v>
      </c>
      <c r="B134" s="16" t="s">
        <v>71</v>
      </c>
      <c r="C134" s="42">
        <f>D72</f>
        <v>184.05566992249831</v>
      </c>
    </row>
    <row r="135" spans="1:3" ht="16.2" thickBot="1" x14ac:dyDescent="0.35">
      <c r="A135" s="21" t="s">
        <v>42</v>
      </c>
      <c r="B135" s="16" t="s">
        <v>79</v>
      </c>
      <c r="C135" s="42">
        <f>C102</f>
        <v>293.19711536906431</v>
      </c>
    </row>
    <row r="136" spans="1:3" ht="16.2" thickBot="1" x14ac:dyDescent="0.35">
      <c r="A136" s="21" t="s">
        <v>43</v>
      </c>
      <c r="B136" s="16" t="s">
        <v>91</v>
      </c>
      <c r="C136" s="42">
        <f>C112</f>
        <v>176.27208333333334</v>
      </c>
    </row>
    <row r="137" spans="1:3" ht="16.2" thickBot="1" x14ac:dyDescent="0.35">
      <c r="A137" s="161" t="s">
        <v>97</v>
      </c>
      <c r="B137" s="162"/>
      <c r="C137" s="42">
        <f>SUM(C132:C136)</f>
        <v>5929.772907865663</v>
      </c>
    </row>
    <row r="138" spans="1:3" ht="16.2" thickBot="1" x14ac:dyDescent="0.35">
      <c r="A138" s="21" t="s">
        <v>45</v>
      </c>
      <c r="B138" s="16" t="s">
        <v>98</v>
      </c>
      <c r="C138" s="42">
        <f>D126</f>
        <v>1650.6412354980253</v>
      </c>
    </row>
    <row r="139" spans="1:3" x14ac:dyDescent="0.3">
      <c r="A139" s="158" t="s">
        <v>99</v>
      </c>
      <c r="B139" s="159"/>
      <c r="C139" s="49">
        <f>C137+C138</f>
        <v>7580.4141433636887</v>
      </c>
    </row>
    <row r="140" spans="1:3" x14ac:dyDescent="0.3">
      <c r="A140" s="155" t="s">
        <v>118</v>
      </c>
      <c r="B140" s="156"/>
      <c r="C140" s="51">
        <v>2</v>
      </c>
    </row>
    <row r="141" spans="1:3" ht="16.2" thickBot="1" x14ac:dyDescent="0.35">
      <c r="A141" s="157" t="s">
        <v>119</v>
      </c>
      <c r="B141" s="157"/>
      <c r="C141" s="50">
        <f>C139*C140</f>
        <v>15160.828286727377</v>
      </c>
    </row>
  </sheetData>
  <sheetProtection password="F668" sheet="1" objects="1" scenarios="1"/>
  <mergeCells count="35">
    <mergeCell ref="A129:C129"/>
    <mergeCell ref="A137:B137"/>
    <mergeCell ref="A139:B139"/>
    <mergeCell ref="A140:B140"/>
    <mergeCell ref="A141:B141"/>
    <mergeCell ref="A126:B126"/>
    <mergeCell ref="A72:B72"/>
    <mergeCell ref="A75:C75"/>
    <mergeCell ref="A78:C78"/>
    <mergeCell ref="A87:B87"/>
    <mergeCell ref="A90:C90"/>
    <mergeCell ref="A94:B94"/>
    <mergeCell ref="A97:C97"/>
    <mergeCell ref="A102:B102"/>
    <mergeCell ref="A105:C105"/>
    <mergeCell ref="A112:B112"/>
    <mergeCell ref="A115:C115"/>
    <mergeCell ref="A63:C63"/>
    <mergeCell ref="A7:C7"/>
    <mergeCell ref="A16:B16"/>
    <mergeCell ref="A19:C19"/>
    <mergeCell ref="A21:C21"/>
    <mergeCell ref="A26:B26"/>
    <mergeCell ref="A29:D29"/>
    <mergeCell ref="A40:B40"/>
    <mergeCell ref="A43:C43"/>
    <mergeCell ref="A51:B51"/>
    <mergeCell ref="A54:C54"/>
    <mergeCell ref="A60:B60"/>
    <mergeCell ref="B6:C6"/>
    <mergeCell ref="A1:D1"/>
    <mergeCell ref="A2:D2"/>
    <mergeCell ref="A3:D3"/>
    <mergeCell ref="B4:C4"/>
    <mergeCell ref="B5:C5"/>
  </mergeCells>
  <printOptions horizontalCentered="1" verticalCentered="1"/>
  <pageMargins left="0.51181102362204722" right="0.51181102362204722" top="0.78740157480314965" bottom="0.78740157480314965" header="0.31496062992125984" footer="0.31496062992125984"/>
  <pageSetup paperSize="9" scale="76" orientation="portrait" verticalDpi="0" r:id="rId1"/>
  <headerFooter>
    <oddHeader>&amp;R&amp;G</oddHeader>
  </headerFooter>
  <rowBreaks count="2" manualBreakCount="2">
    <brk id="53" max="3" man="1"/>
    <brk id="96" max="3" man="1"/>
  </rowBreaks>
  <colBreaks count="1" manualBreakCount="1">
    <brk id="4" max="1048575" man="1"/>
  </colBreaks>
  <ignoredErrors>
    <ignoredError sqref="C13" formula="1"/>
  </ignoredError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10</vt:i4>
      </vt:variant>
      <vt:variant>
        <vt:lpstr>Intervalos nomeados</vt:lpstr>
      </vt:variant>
      <vt:variant>
        <vt:i4>6</vt:i4>
      </vt:variant>
    </vt:vector>
  </HeadingPairs>
  <TitlesOfParts>
    <vt:vector size="16" baseType="lpstr">
      <vt:lpstr>Resumo postos</vt:lpstr>
      <vt:lpstr>Posto 12x36 diurno</vt:lpstr>
      <vt:lpstr>Posto 12x36 noturno</vt:lpstr>
      <vt:lpstr>Planilha de Apoio - P 12 x 36</vt:lpstr>
      <vt:lpstr>ITQ Seg Sex - 12 H</vt:lpstr>
      <vt:lpstr>P Apoio - ITQ Seg Sex</vt:lpstr>
      <vt:lpstr>PEN Seg Sáb</vt:lpstr>
      <vt:lpstr>Planilha de Apoio PEN</vt:lpstr>
      <vt:lpstr>TAT - Seg Sab</vt:lpstr>
      <vt:lpstr>Planlha de Apoio TAT </vt:lpstr>
      <vt:lpstr>'ITQ Seg Sex - 12 H'!Area_de_impressao</vt:lpstr>
      <vt:lpstr>'PEN Seg Sáb'!Area_de_impressao</vt:lpstr>
      <vt:lpstr>'Planilha de Apoio PEN'!Area_de_impressao</vt:lpstr>
      <vt:lpstr>'Posto 12x36 diurno'!Area_de_impressao</vt:lpstr>
      <vt:lpstr>'Posto 12x36 noturno'!Area_de_impressao</vt:lpstr>
      <vt:lpstr>'TAT - Seg Sab'!Area_de_impressao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 Palácio</dc:creator>
  <cp:lastModifiedBy>Gabriel Palácio</cp:lastModifiedBy>
  <cp:lastPrinted>2022-01-18T21:19:00Z</cp:lastPrinted>
  <dcterms:created xsi:type="dcterms:W3CDTF">2018-01-23T19:35:16Z</dcterms:created>
  <dcterms:modified xsi:type="dcterms:W3CDTF">2022-02-24T20:23:49Z</dcterms:modified>
</cp:coreProperties>
</file>