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1" activeTab="2"/>
  </bookViews>
  <sheets>
    <sheet name="Resumo postos" sheetId="11" r:id="rId1"/>
    <sheet name="Posto 12x36 diurno" sheetId="3" r:id="rId2"/>
    <sheet name="Posto 12x36 noturno" sheetId="10" r:id="rId3"/>
    <sheet name="Planilha de Apoio - P 12 x 36" sheetId="4" r:id="rId4"/>
    <sheet name="ITQ Seg Sex - 12 H" sheetId="17" r:id="rId5"/>
    <sheet name="P Apoio - ITQ Seg Sex" sheetId="18" r:id="rId6"/>
    <sheet name="PEN Seg Sáb" sheetId="19" r:id="rId7"/>
    <sheet name="Planilha de Apoio PEN" sheetId="16" r:id="rId8"/>
    <sheet name="TAT - Seg Sab" sheetId="14" r:id="rId9"/>
    <sheet name="Planlha de Apoio TAT " sheetId="20" r:id="rId10"/>
  </sheets>
  <definedNames>
    <definedName name="_xlnm.Print_Area" localSheetId="4">'ITQ Seg Sex - 12 H'!$A$1:$D$137</definedName>
    <definedName name="_xlnm.Print_Area" localSheetId="6">'PEN Seg Sáb'!$A$1:$D$139</definedName>
    <definedName name="_xlnm.Print_Area" localSheetId="7">'Planilha de Apoio PEN'!$A$1:$E$46</definedName>
    <definedName name="_xlnm.Print_Area" localSheetId="1">'Posto 12x36 diurno'!$A$1:$D$137</definedName>
    <definedName name="_xlnm.Print_Area" localSheetId="2">'Posto 12x36 noturno'!$A$1:$D$139</definedName>
    <definedName name="_xlnm.Print_Area" localSheetId="8">'TAT - Seg Sab'!$A$1:$D$141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0" l="1"/>
  <c r="F93" i="19"/>
  <c r="C49" i="19" l="1"/>
  <c r="C49" i="10"/>
  <c r="C47" i="3"/>
  <c r="C47" i="17"/>
  <c r="C49" i="14"/>
  <c r="D42" i="20"/>
  <c r="D41" i="20"/>
  <c r="D40" i="20"/>
  <c r="D39" i="20"/>
  <c r="B46" i="20" s="1"/>
  <c r="C46" i="20" s="1"/>
  <c r="C108" i="14" s="1"/>
  <c r="D38" i="20"/>
  <c r="D37" i="20"/>
  <c r="C33" i="20"/>
  <c r="D33" i="20" s="1"/>
  <c r="C32" i="20"/>
  <c r="D32" i="20" s="1"/>
  <c r="C31" i="20"/>
  <c r="D31" i="20" s="1"/>
  <c r="C30" i="20"/>
  <c r="D30" i="20" s="1"/>
  <c r="C29" i="20"/>
  <c r="D29" i="20" s="1"/>
  <c r="D25" i="20"/>
  <c r="D20" i="20"/>
  <c r="D19" i="20"/>
  <c r="D21" i="20" s="1"/>
  <c r="C47" i="14" s="1"/>
  <c r="A17" i="20"/>
  <c r="B14" i="20"/>
  <c r="E10" i="20"/>
  <c r="C14" i="20" s="1"/>
  <c r="E6" i="20"/>
  <c r="D13" i="14"/>
  <c r="C119" i="19"/>
  <c r="C116" i="19"/>
  <c r="C117" i="19" s="1"/>
  <c r="C79" i="19"/>
  <c r="C85" i="19" s="1"/>
  <c r="C65" i="19"/>
  <c r="C32" i="19"/>
  <c r="C38" i="19" s="1"/>
  <c r="C24" i="19"/>
  <c r="D11" i="19"/>
  <c r="C11" i="19"/>
  <c r="F90" i="19" s="1"/>
  <c r="F91" i="19" s="1"/>
  <c r="F92" i="19" s="1"/>
  <c r="C91" i="19" s="1"/>
  <c r="C92" i="19" s="1"/>
  <c r="C99" i="19" s="1"/>
  <c r="D42" i="18"/>
  <c r="D41" i="18"/>
  <c r="D40" i="18"/>
  <c r="D39" i="18"/>
  <c r="D38" i="18"/>
  <c r="D37" i="18"/>
  <c r="C33" i="18"/>
  <c r="D33" i="18" s="1"/>
  <c r="C32" i="18"/>
  <c r="D32" i="18" s="1"/>
  <c r="C31" i="18"/>
  <c r="D31" i="18" s="1"/>
  <c r="C30" i="18"/>
  <c r="D30" i="18" s="1"/>
  <c r="C29" i="18"/>
  <c r="D29" i="18" s="1"/>
  <c r="D25" i="18"/>
  <c r="C45" i="17" s="1"/>
  <c r="D20" i="18"/>
  <c r="D19" i="18"/>
  <c r="A17" i="18"/>
  <c r="E10" i="18"/>
  <c r="C14" i="18" s="1"/>
  <c r="E6" i="18"/>
  <c r="B14" i="18" s="1"/>
  <c r="D42" i="4"/>
  <c r="D41" i="4"/>
  <c r="D40" i="4"/>
  <c r="D39" i="4"/>
  <c r="D38" i="4"/>
  <c r="D37" i="4"/>
  <c r="C33" i="4"/>
  <c r="D33" i="4" s="1"/>
  <c r="C32" i="4"/>
  <c r="D32" i="4" s="1"/>
  <c r="C31" i="4"/>
  <c r="D31" i="4" s="1"/>
  <c r="C30" i="4"/>
  <c r="D30" i="4" s="1"/>
  <c r="C29" i="4"/>
  <c r="D29" i="4" s="1"/>
  <c r="D25" i="4"/>
  <c r="C45" i="3" s="1"/>
  <c r="D20" i="4"/>
  <c r="D19" i="4"/>
  <c r="E10" i="4"/>
  <c r="C14" i="4" s="1"/>
  <c r="E6" i="4"/>
  <c r="B14" i="4" s="1"/>
  <c r="C117" i="17"/>
  <c r="C115" i="17"/>
  <c r="C83" i="17"/>
  <c r="C77" i="17"/>
  <c r="C63" i="17"/>
  <c r="C36" i="17"/>
  <c r="C22" i="17"/>
  <c r="C11" i="17"/>
  <c r="C90" i="17" s="1"/>
  <c r="C97" i="17" s="1"/>
  <c r="E36" i="17" l="1"/>
  <c r="D14" i="20"/>
  <c r="C46" i="14" s="1"/>
  <c r="C122" i="17"/>
  <c r="D34" i="20"/>
  <c r="C109" i="14" s="1"/>
  <c r="E38" i="19"/>
  <c r="C68" i="19"/>
  <c r="D10" i="19"/>
  <c r="E10" i="19" s="1"/>
  <c r="C124" i="19"/>
  <c r="D34" i="4"/>
  <c r="D14" i="4"/>
  <c r="C42" i="3" s="1"/>
  <c r="D21" i="4"/>
  <c r="C43" i="3" s="1"/>
  <c r="B46" i="4"/>
  <c r="C46" i="4" s="1"/>
  <c r="C105" i="3"/>
  <c r="B46" i="18"/>
  <c r="C46" i="18" s="1"/>
  <c r="C104" i="17" s="1"/>
  <c r="D21" i="18"/>
  <c r="C43" i="17" s="1"/>
  <c r="D34" i="18"/>
  <c r="C105" i="17" s="1"/>
  <c r="D14" i="18"/>
  <c r="C42" i="17" s="1"/>
  <c r="C66" i="17"/>
  <c r="C12" i="17"/>
  <c r="E11" i="19" l="1"/>
  <c r="E13" i="19"/>
  <c r="C70" i="19"/>
  <c r="C86" i="19" s="1"/>
  <c r="C104" i="3"/>
  <c r="D83" i="17"/>
  <c r="C96" i="17" s="1"/>
  <c r="C98" i="17" s="1"/>
  <c r="C131" i="17" s="1"/>
  <c r="D80" i="17"/>
  <c r="D63" i="17"/>
  <c r="D21" i="17"/>
  <c r="D81" i="17"/>
  <c r="D77" i="17"/>
  <c r="D67" i="17"/>
  <c r="D64" i="17"/>
  <c r="C128" i="17"/>
  <c r="D82" i="17"/>
  <c r="D78" i="17"/>
  <c r="D65" i="17"/>
  <c r="D62" i="17"/>
  <c r="D22" i="17"/>
  <c r="D79" i="17"/>
  <c r="D20" i="17"/>
  <c r="D66" i="17"/>
  <c r="C68" i="17"/>
  <c r="C84" i="17" s="1"/>
  <c r="C34" i="14"/>
  <c r="C118" i="14"/>
  <c r="C116" i="10"/>
  <c r="A17" i="16"/>
  <c r="D20" i="16"/>
  <c r="D19" i="16"/>
  <c r="D11" i="14"/>
  <c r="D12" i="10"/>
  <c r="E12" i="19" l="1"/>
  <c r="C13" i="19" s="1"/>
  <c r="C12" i="19"/>
  <c r="C47" i="10"/>
  <c r="D32" i="17"/>
  <c r="D36" i="17"/>
  <c r="C54" i="17" s="1"/>
  <c r="D33" i="17"/>
  <c r="D29" i="17"/>
  <c r="D30" i="17"/>
  <c r="D34" i="17"/>
  <c r="C53" i="17"/>
  <c r="D35" i="17"/>
  <c r="D31" i="17"/>
  <c r="D28" i="17"/>
  <c r="D68" i="17"/>
  <c r="C130" i="17" s="1"/>
  <c r="D21" i="16"/>
  <c r="C45" i="19" s="1"/>
  <c r="C14" i="19" l="1"/>
  <c r="D79" i="19" s="1"/>
  <c r="C108" i="17"/>
  <c r="C132" i="17" s="1"/>
  <c r="C45" i="10"/>
  <c r="C44" i="10"/>
  <c r="C106" i="10"/>
  <c r="D81" i="19" l="1"/>
  <c r="D66" i="19"/>
  <c r="D85" i="19"/>
  <c r="C98" i="19" s="1"/>
  <c r="C100" i="19" s="1"/>
  <c r="C133" i="19" s="1"/>
  <c r="C130" i="19"/>
  <c r="D68" i="19"/>
  <c r="D64" i="19"/>
  <c r="D70" i="19" s="1"/>
  <c r="C132" i="19" s="1"/>
  <c r="D24" i="19"/>
  <c r="D36" i="19" s="1"/>
  <c r="D83" i="19"/>
  <c r="D65" i="19"/>
  <c r="D67" i="19"/>
  <c r="D69" i="19"/>
  <c r="D80" i="19"/>
  <c r="D23" i="19"/>
  <c r="D82" i="19"/>
  <c r="D22" i="19"/>
  <c r="D84" i="19"/>
  <c r="D34" i="19"/>
  <c r="D31" i="19"/>
  <c r="C55" i="17"/>
  <c r="C56" i="17" s="1"/>
  <c r="C129" i="17" s="1"/>
  <c r="C133" i="17" s="1"/>
  <c r="D114" i="17" s="1"/>
  <c r="D115" i="17" s="1"/>
  <c r="D121" i="17" s="1"/>
  <c r="D33" i="19" l="1"/>
  <c r="D35" i="19"/>
  <c r="D37" i="19"/>
  <c r="D30" i="19"/>
  <c r="C55" i="19"/>
  <c r="D32" i="19"/>
  <c r="D38" i="19"/>
  <c r="C56" i="19" s="1"/>
  <c r="D116" i="17"/>
  <c r="D120" i="17"/>
  <c r="D118" i="17"/>
  <c r="D117" i="17"/>
  <c r="D119" i="17"/>
  <c r="D122" i="17" l="1"/>
  <c r="C134" i="17" s="1"/>
  <c r="C135" i="17" s="1"/>
  <c r="C137" i="17" s="1"/>
  <c r="F10" i="11" s="1"/>
  <c r="G10" i="11" s="1"/>
  <c r="E10" i="16" l="1"/>
  <c r="C14" i="16" s="1"/>
  <c r="C121" i="14"/>
  <c r="C119" i="14"/>
  <c r="C87" i="14"/>
  <c r="C81" i="14"/>
  <c r="C67" i="14"/>
  <c r="C40" i="14"/>
  <c r="C26" i="14"/>
  <c r="C11" i="14"/>
  <c r="E6" i="16"/>
  <c r="B14" i="16" s="1"/>
  <c r="D42" i="16"/>
  <c r="D41" i="16"/>
  <c r="D40" i="16"/>
  <c r="D39" i="16"/>
  <c r="D38" i="16"/>
  <c r="D37" i="16"/>
  <c r="C33" i="16"/>
  <c r="D33" i="16" s="1"/>
  <c r="C32" i="16"/>
  <c r="D32" i="16" s="1"/>
  <c r="C31" i="16"/>
  <c r="D31" i="16" s="1"/>
  <c r="C30" i="16"/>
  <c r="D30" i="16" s="1"/>
  <c r="C29" i="16"/>
  <c r="D29" i="16" s="1"/>
  <c r="D25" i="16"/>
  <c r="C47" i="19" s="1"/>
  <c r="C63" i="3"/>
  <c r="C77" i="3"/>
  <c r="F92" i="14" l="1"/>
  <c r="F93" i="14" s="1"/>
  <c r="F94" i="14" s="1"/>
  <c r="F95" i="14" s="1"/>
  <c r="C93" i="14" s="1"/>
  <c r="C94" i="14" s="1"/>
  <c r="C101" i="14" s="1"/>
  <c r="D10" i="14"/>
  <c r="E10" i="14" s="1"/>
  <c r="E40" i="14"/>
  <c r="C126" i="14"/>
  <c r="D34" i="16"/>
  <c r="C107" i="19" s="1"/>
  <c r="B46" i="16"/>
  <c r="C46" i="16" s="1"/>
  <c r="C106" i="19" s="1"/>
  <c r="C70" i="14"/>
  <c r="D14" i="16"/>
  <c r="C44" i="19" s="1"/>
  <c r="C57" i="19" s="1"/>
  <c r="C58" i="19" s="1"/>
  <c r="C64" i="10"/>
  <c r="C66" i="10"/>
  <c r="C67" i="10"/>
  <c r="C69" i="10"/>
  <c r="C110" i="19" l="1"/>
  <c r="C134" i="19" s="1"/>
  <c r="D118" i="19"/>
  <c r="C131" i="19"/>
  <c r="E11" i="14"/>
  <c r="E13" i="14"/>
  <c r="C14" i="14" s="1"/>
  <c r="C15" i="14" s="1"/>
  <c r="C51" i="14"/>
  <c r="C59" i="14" s="1"/>
  <c r="C72" i="14"/>
  <c r="C88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C135" i="19" l="1"/>
  <c r="D116" i="19" s="1"/>
  <c r="C112" i="14"/>
  <c r="C136" i="14" s="1"/>
  <c r="E12" i="14"/>
  <c r="C13" i="14" s="1"/>
  <c r="C12" i="14"/>
  <c r="C16" i="14" s="1"/>
  <c r="C117" i="10"/>
  <c r="C85" i="10"/>
  <c r="C119" i="10"/>
  <c r="C38" i="10"/>
  <c r="C11" i="10"/>
  <c r="D117" i="19" l="1"/>
  <c r="E90" i="10"/>
  <c r="E93" i="10" s="1"/>
  <c r="E94" i="10" s="1"/>
  <c r="E95" i="10" s="1"/>
  <c r="D10" i="10"/>
  <c r="E10" i="10" s="1"/>
  <c r="E11" i="10" s="1"/>
  <c r="C124" i="10"/>
  <c r="D120" i="19" l="1"/>
  <c r="D123" i="19"/>
  <c r="D121" i="19"/>
  <c r="D119" i="19"/>
  <c r="D122" i="19"/>
  <c r="D25" i="14"/>
  <c r="D68" i="14"/>
  <c r="D82" i="14"/>
  <c r="D83" i="14"/>
  <c r="D87" i="14"/>
  <c r="C100" i="14" s="1"/>
  <c r="C102" i="14" s="1"/>
  <c r="C135" i="14" s="1"/>
  <c r="D85" i="14"/>
  <c r="D24" i="14"/>
  <c r="D70" i="14"/>
  <c r="D67" i="14"/>
  <c r="D71" i="14"/>
  <c r="D86" i="14"/>
  <c r="D26" i="14"/>
  <c r="D84" i="14"/>
  <c r="D81" i="14"/>
  <c r="C132" i="14"/>
  <c r="D66" i="14"/>
  <c r="D69" i="14"/>
  <c r="C91" i="10"/>
  <c r="C92" i="10" s="1"/>
  <c r="E12" i="10"/>
  <c r="C13" i="10" s="1"/>
  <c r="C12" i="10"/>
  <c r="C14" i="10"/>
  <c r="D66" i="10" s="1"/>
  <c r="C11" i="3"/>
  <c r="F88" i="3" s="1"/>
  <c r="F89" i="3" s="1"/>
  <c r="F90" i="3" s="1"/>
  <c r="F91" i="3" s="1"/>
  <c r="D124" i="19" l="1"/>
  <c r="C136" i="19" s="1"/>
  <c r="C137" i="19" s="1"/>
  <c r="C139" i="19" s="1"/>
  <c r="F17" i="11" s="1"/>
  <c r="G17" i="11" s="1"/>
  <c r="C89" i="3"/>
  <c r="C90" i="3" s="1"/>
  <c r="D37" i="14"/>
  <c r="D34" i="14"/>
  <c r="D35" i="14"/>
  <c r="D40" i="14"/>
  <c r="C58" i="14" s="1"/>
  <c r="D38" i="14"/>
  <c r="D39" i="14"/>
  <c r="D32" i="14"/>
  <c r="C57" i="14"/>
  <c r="D33" i="14"/>
  <c r="D36" i="14"/>
  <c r="D72" i="14"/>
  <c r="C134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60" i="14" l="1"/>
  <c r="D120" i="14"/>
  <c r="C133" i="14"/>
  <c r="C137" i="14" s="1"/>
  <c r="D118" i="14" l="1"/>
  <c r="D119" i="14" l="1"/>
  <c r="C108" i="3"/>
  <c r="C132" i="3" s="1"/>
  <c r="D121" i="14" l="1"/>
  <c r="D123" i="14"/>
  <c r="D125" i="14"/>
  <c r="D124" i="14"/>
  <c r="D122" i="14"/>
  <c r="C110" i="10"/>
  <c r="C134" i="10" s="1"/>
  <c r="C117" i="3"/>
  <c r="C122" i="3" s="1"/>
  <c r="C97" i="3"/>
  <c r="C65" i="10"/>
  <c r="C36" i="3"/>
  <c r="C66" i="3" s="1"/>
  <c r="D126" i="14" l="1"/>
  <c r="C138" i="14" s="1"/>
  <c r="C139" i="14" s="1"/>
  <c r="C141" i="14" s="1"/>
  <c r="C68" i="3"/>
  <c r="C68" i="10"/>
  <c r="D68" i="10" s="1"/>
  <c r="D65" i="10"/>
  <c r="D70" i="10" l="1"/>
  <c r="C132" i="10" s="1"/>
  <c r="C70" i="10"/>
  <c r="C12" i="3"/>
  <c r="D77" i="3" s="1"/>
  <c r="D64" i="3" l="1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68" i="3" l="1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9" i="11" l="1"/>
  <c r="F30" i="11"/>
  <c r="G30" i="11" s="1"/>
  <c r="G31" i="11" s="1"/>
  <c r="G32" i="11" s="1"/>
  <c r="G33" i="11" s="1"/>
  <c r="F23" i="11"/>
  <c r="G23" i="11" s="1"/>
  <c r="G24" i="11" s="1"/>
  <c r="G25" i="11" s="1"/>
  <c r="G26" i="11" s="1"/>
  <c r="F36" i="11"/>
  <c r="G36" i="11" s="1"/>
  <c r="G37" i="11" s="1"/>
  <c r="G38" i="11" s="1"/>
  <c r="G39" i="11" s="1"/>
  <c r="F16" i="11"/>
  <c r="G16" i="11" s="1"/>
  <c r="G18" i="11" s="1"/>
  <c r="G19" i="11" s="1"/>
  <c r="G20" i="11" s="1"/>
  <c r="G9" i="11"/>
  <c r="G11" i="11" s="1"/>
  <c r="G12" i="11" l="1"/>
  <c r="G13" i="11" s="1"/>
  <c r="G42" i="11" s="1"/>
</calcChain>
</file>

<file path=xl/comments1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<sst xmlns="http://schemas.openxmlformats.org/spreadsheetml/2006/main" count="1159" uniqueCount="179">
  <si>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</si>
  <si>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</si>
  <si>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</si>
  <si>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</si>
  <si>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</si>
  <si>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</si>
  <si>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</si>
  <si>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</si>
  <si>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</si>
  <si>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</si>
  <si>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</si>
  <si>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</si>
  <si>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</si>
  <si>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</si>
  <si>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</si>
  <si>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</si>
  <si>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</si>
  <si>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</si>
  <si>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</si>
  <si>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</si>
  <si>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</si>
  <si>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</si>
  <si>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</si>
  <si>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</si>
  <si>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</si>
  <si>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</si>
  <si>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</si>
  <si>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</si>
  <si>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</si>
  <si>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</si>
  <si>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</si>
  <si>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</si>
  <si>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</si>
  <si>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</si>
  <si>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</si>
  <si>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</si>
  <si>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</si>
  <si>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</si>
  <si>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</si>
  <si>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</si>
  <si>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</si>
  <si>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</si>
  <si>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</si>
  <si>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</si>
  <si>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</si>
  <si>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</si>
  <si>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</si>
  <si>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</si>
  <si>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</si>
  <si>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</si>
  <si>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</si>
  <si>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</si>
  <si>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</si>
  <si>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</si>
  <si>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</si>
  <si>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</si>
  <si>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</si>
  <si>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</si>
  <si>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</si>
  <si>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</si>
  <si>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</si>
  <si>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</si>
  <si>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</si>
  <si>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</si>
  <si>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</si>
  <si>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</si>
  <si>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</si>
  <si>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</si>
  <si>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</si>
  <si>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</si>
  <si>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</si>
  <si>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</si>
  <si>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</si>
  <si>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</si>
  <si>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</si>
  <si>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</si>
  <si>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</si>
  <si>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</si>
  <si>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</si>
  <si>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</si>
  <si>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</si>
  <si>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</si>
  <si>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</si>
  <si>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</si>
  <si>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</si>
  <si>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</si>
  <si>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</si>
  <si>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</si>
  <si>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</si>
  <si>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</si>
  <si>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</si>
  <si>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</si>
  <si>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</si>
  <si>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</si>
  <si>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</si>
  <si>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</si>
  <si>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</si>
  <si>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</si>
  <si>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</si>
  <si>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</si>
  <si>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</si>
  <si>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</si>
  <si>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</si>
  <si>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</si>
  <si>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</si>
  <si>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</si>
  <si>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</si>
  <si>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</si>
  <si>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</si>
  <si>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</si>
  <si>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</si>
  <si>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</si>
  <si>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</si>
  <si>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</si>
  <si>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</si>
  <si>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</si>
  <si>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</si>
  <si>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</si>
  <si>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</si>
  <si>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</si>
  <si>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</si>
  <si>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</si>
  <si>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</si>
  <si>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</si>
  <si>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</si>
  <si>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</si>
  <si>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</si>
  <si>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</si>
  <si>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</si>
  <si>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</si>
  <si>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</si>
  <si>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</si>
  <si>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</si>
  <si>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</si>
  <si>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</si>
  <si>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</si>
  <si>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</si>
  <si>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</si>
  <si>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</si>
  <si>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</si>
  <si>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</si>
  <si>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</si>
  <si>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</si>
  <si>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</si>
  <si>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</si>
  <si>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</si>
  <si>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</si>
  <si>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</si>
  <si>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</si>
  <si>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</si>
  <si>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</si>
  <si>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</si>
  <si>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</si>
  <si>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</si>
  <si>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</si>
  <si>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</si>
  <si>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Reflexo DSR S/ HE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</si>
  <si>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</si>
  <si>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</si>
  <si>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</si>
  <si>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</si>
  <si>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</si>
  <si>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</si>
  <si>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</si>
  <si>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</si>
  <si>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</si>
  <si>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</si>
  <si>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Lote 01</t>
  </si>
  <si>
    <t>ITQ (ITAQUERA) Avenida Itaquera, 8266 - São Paulo/SP</t>
  </si>
  <si>
    <t>Segunda à Sexta das 10h30 ás 22h30</t>
  </si>
  <si>
    <t>PEN (PENHA) Rua Francisco Coimbra, 403 - São Paulo/SP</t>
  </si>
  <si>
    <t>TAT (TATUAPÉ) - Rua Cel. Luiz Americano, 130 - São Paulo/SP</t>
  </si>
  <si>
    <t>Segunda à Sexta Feira das 8h00 às 23h00 e Sábado das 8h00 às 18h00</t>
  </si>
  <si>
    <t>VPR (VILA PRUDENTE) Rua do Orfanato, 316 - São Paulo/SP</t>
  </si>
  <si>
    <t>BRA (SERRA DE BRAGANÇA) Rua Serra de Bragança, 990 - São Paulo/SP</t>
  </si>
  <si>
    <t>Posto Seg Sex</t>
  </si>
  <si>
    <t>VIGILANTE DIURNO - POSTO - 15 Horas Seg à Sexta e 10 horas Sábados</t>
  </si>
  <si>
    <t>VIGILANTE DIURNO - POSTO - 16 Horas Seg à Sexta e 11 horas Sábados</t>
  </si>
  <si>
    <t>Valor Total Mensal (Itaquera, Tatuapé, Vila Prudente e Serra de Bragança)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</si>
</sst>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44" fontId="29" fillId="0" borderId="0" xfId="0" applyNumberFormat="1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10" fontId="3" fillId="42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0" fillId="41" borderId="0" xfId="0" applyFill="1" applyAlignment="1" applyProtection="1">
      <protection locked="0"/>
    </xf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workbookViewId="0">
      <selection activeCell="D17" sqref="D17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35" t="s">
        <v>160</v>
      </c>
      <c r="C2" s="135"/>
      <c r="D2" s="136"/>
      <c r="E2" s="136"/>
      <c r="F2" s="136"/>
      <c r="G2" s="136"/>
    </row>
    <row r="3" spans="2:8" ht="28.5" customHeight="1" x14ac:dyDescent="0.3">
      <c r="B3" s="135" t="s">
        <v>161</v>
      </c>
      <c r="C3" s="135"/>
      <c r="D3" s="136"/>
      <c r="E3" s="136"/>
      <c r="F3" s="136"/>
      <c r="G3" s="136"/>
    </row>
    <row r="4" spans="2:8" ht="28.5" customHeight="1" x14ac:dyDescent="0.3">
      <c r="B4" s="135" t="s">
        <v>162</v>
      </c>
      <c r="C4" s="135"/>
      <c r="D4" s="136"/>
      <c r="E4" s="136"/>
      <c r="F4" s="136"/>
      <c r="G4" s="136"/>
    </row>
    <row r="5" spans="2:8" ht="15" thickBot="1" x14ac:dyDescent="0.35"/>
    <row r="6" spans="2:8" ht="15" thickBot="1" x14ac:dyDescent="0.35">
      <c r="B6" s="137" t="s">
        <v>133</v>
      </c>
      <c r="C6" s="138"/>
      <c r="D6" s="138"/>
      <c r="E6" s="138"/>
      <c r="F6" s="138"/>
      <c r="G6" s="139"/>
      <c r="H6" s="56"/>
    </row>
    <row r="7" spans="2:8" ht="15" thickBot="1" x14ac:dyDescent="0.35">
      <c r="B7" s="137" t="s">
        <v>167</v>
      </c>
      <c r="C7" s="138"/>
      <c r="D7" s="138"/>
      <c r="E7" s="138"/>
      <c r="F7" s="138"/>
      <c r="G7" s="139"/>
      <c r="H7" s="56"/>
    </row>
    <row r="8" spans="2:8" ht="21" thickBot="1" x14ac:dyDescent="0.35">
      <c r="B8" s="140" t="s">
        <v>134</v>
      </c>
      <c r="C8" s="141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142"/>
      <c r="C9" s="150" t="s">
        <v>168</v>
      </c>
      <c r="D9" s="58" t="s">
        <v>139</v>
      </c>
      <c r="E9" s="59">
        <v>1</v>
      </c>
      <c r="F9" s="63">
        <f>'Posto 12x36 diurno'!C137+'Posto 12x36 noturno'!C139</f>
        <v>28439.625451945671</v>
      </c>
      <c r="G9" s="64">
        <f>E9*F9</f>
        <v>28439.625451945671</v>
      </c>
      <c r="H9" s="56"/>
    </row>
    <row r="10" spans="2:8" ht="21" thickBot="1" x14ac:dyDescent="0.35">
      <c r="B10" s="143"/>
      <c r="C10" s="151"/>
      <c r="D10" s="58" t="s">
        <v>169</v>
      </c>
      <c r="E10" s="59">
        <v>1</v>
      </c>
      <c r="F10" s="63">
        <f>'ITQ Seg Sex - 12 H'!C137</f>
        <v>13583.202730691806</v>
      </c>
      <c r="G10" s="64">
        <f>E10*F10</f>
        <v>13583.202730691806</v>
      </c>
      <c r="H10" s="56"/>
    </row>
    <row r="11" spans="2:8" ht="15" thickBot="1" x14ac:dyDescent="0.35">
      <c r="B11" s="143"/>
      <c r="C11" s="140" t="s">
        <v>140</v>
      </c>
      <c r="D11" s="152"/>
      <c r="E11" s="152"/>
      <c r="F11" s="141"/>
      <c r="G11" s="65">
        <f>SUM(G9:G10)</f>
        <v>42022.828182637473</v>
      </c>
      <c r="H11" s="56"/>
    </row>
    <row r="12" spans="2:8" ht="15" thickBot="1" x14ac:dyDescent="0.35">
      <c r="B12" s="143"/>
      <c r="C12" s="145" t="s">
        <v>142</v>
      </c>
      <c r="D12" s="146"/>
      <c r="E12" s="146"/>
      <c r="F12" s="66">
        <v>0.1</v>
      </c>
      <c r="G12" s="67">
        <f>F12*G11</f>
        <v>4202.2828182637477</v>
      </c>
      <c r="H12" s="56"/>
    </row>
    <row r="13" spans="2:8" ht="15" thickBot="1" x14ac:dyDescent="0.35">
      <c r="B13" s="144"/>
      <c r="C13" s="153" t="s">
        <v>141</v>
      </c>
      <c r="D13" s="154"/>
      <c r="E13" s="154"/>
      <c r="F13" s="155"/>
      <c r="G13" s="67">
        <f>G12+G11</f>
        <v>46225.111000901219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140" t="s">
        <v>134</v>
      </c>
      <c r="C15" s="141"/>
      <c r="D15" s="126" t="s">
        <v>135</v>
      </c>
      <c r="E15" s="126" t="s">
        <v>136</v>
      </c>
      <c r="F15" s="126" t="s">
        <v>137</v>
      </c>
      <c r="G15" s="126" t="s">
        <v>138</v>
      </c>
      <c r="H15" s="56"/>
    </row>
    <row r="16" spans="2:8" ht="21" thickBot="1" x14ac:dyDescent="0.35">
      <c r="B16" s="142"/>
      <c r="C16" s="150" t="s">
        <v>170</v>
      </c>
      <c r="D16" s="58" t="s">
        <v>139</v>
      </c>
      <c r="E16" s="59">
        <v>1</v>
      </c>
      <c r="F16" s="63">
        <f>'Posto 12x36 diurno'!C137+'Posto 12x36 noturno'!C139</f>
        <v>28439.625451945671</v>
      </c>
      <c r="G16" s="64">
        <f>E16*F16</f>
        <v>28439.625451945671</v>
      </c>
      <c r="H16" s="56"/>
    </row>
    <row r="17" spans="2:8" ht="41.4" thickBot="1" x14ac:dyDescent="0.35">
      <c r="B17" s="143"/>
      <c r="C17" s="151"/>
      <c r="D17" s="58" t="s">
        <v>172</v>
      </c>
      <c r="E17" s="59">
        <v>1</v>
      </c>
      <c r="F17" s="63">
        <f>'PEN Seg Sáb'!C139</f>
        <v>14770.422269585561</v>
      </c>
      <c r="G17" s="64">
        <f>E17*F17</f>
        <v>14770.422269585561</v>
      </c>
      <c r="H17" s="56"/>
    </row>
    <row r="18" spans="2:8" ht="15" thickBot="1" x14ac:dyDescent="0.35">
      <c r="B18" s="143"/>
      <c r="C18" s="140" t="s">
        <v>140</v>
      </c>
      <c r="D18" s="152"/>
      <c r="E18" s="152"/>
      <c r="F18" s="141"/>
      <c r="G18" s="65">
        <f>SUM(G16:G17)</f>
        <v>43210.047721531228</v>
      </c>
      <c r="H18" s="56"/>
    </row>
    <row r="19" spans="2:8" ht="15" thickBot="1" x14ac:dyDescent="0.35">
      <c r="B19" s="143"/>
      <c r="C19" s="145" t="s">
        <v>142</v>
      </c>
      <c r="D19" s="146"/>
      <c r="E19" s="146"/>
      <c r="F19" s="66">
        <v>0.1</v>
      </c>
      <c r="G19" s="67">
        <f>F19*G18</f>
        <v>4321.0047721531228</v>
      </c>
      <c r="H19" s="56"/>
    </row>
    <row r="20" spans="2:8" ht="15" thickBot="1" x14ac:dyDescent="0.35">
      <c r="B20" s="144"/>
      <c r="C20" s="153" t="s">
        <v>141</v>
      </c>
      <c r="D20" s="154"/>
      <c r="E20" s="154"/>
      <c r="F20" s="155"/>
      <c r="G20" s="67">
        <f>G19+G18</f>
        <v>47531.05249368435</v>
      </c>
      <c r="H20" s="56"/>
    </row>
    <row r="21" spans="2:8" ht="15" thickBot="1" x14ac:dyDescent="0.35">
      <c r="B21" s="129"/>
      <c r="C21" s="130"/>
      <c r="D21" s="130"/>
      <c r="E21" s="130"/>
      <c r="F21" s="130"/>
      <c r="G21" s="131"/>
      <c r="H21" s="56"/>
    </row>
    <row r="22" spans="2:8" ht="21" thickBot="1" x14ac:dyDescent="0.35">
      <c r="B22" s="140" t="s">
        <v>134</v>
      </c>
      <c r="C22" s="141"/>
      <c r="D22" s="126" t="s">
        <v>135</v>
      </c>
      <c r="E22" s="126" t="s">
        <v>136</v>
      </c>
      <c r="F22" s="126" t="s">
        <v>137</v>
      </c>
      <c r="G22" s="126" t="s">
        <v>138</v>
      </c>
      <c r="H22" s="56"/>
    </row>
    <row r="23" spans="2:8" ht="21" thickBot="1" x14ac:dyDescent="0.35">
      <c r="B23" s="142"/>
      <c r="C23" s="133" t="s">
        <v>171</v>
      </c>
      <c r="D23" s="58" t="s">
        <v>139</v>
      </c>
      <c r="E23" s="59">
        <v>1</v>
      </c>
      <c r="F23" s="63">
        <f>'Posto 12x36 diurno'!C137+'Posto 12x36 noturno'!C139</f>
        <v>28439.625451945671</v>
      </c>
      <c r="G23" s="64">
        <f>E23*F23</f>
        <v>28439.625451945671</v>
      </c>
      <c r="H23" s="56"/>
    </row>
    <row r="24" spans="2:8" ht="15" thickBot="1" x14ac:dyDescent="0.35">
      <c r="B24" s="143"/>
      <c r="C24" s="140" t="s">
        <v>140</v>
      </c>
      <c r="D24" s="152"/>
      <c r="E24" s="152"/>
      <c r="F24" s="141"/>
      <c r="G24" s="65">
        <f>SUM(G23:G23)</f>
        <v>28439.625451945671</v>
      </c>
      <c r="H24" s="56"/>
    </row>
    <row r="25" spans="2:8" ht="15" thickBot="1" x14ac:dyDescent="0.35">
      <c r="B25" s="143"/>
      <c r="C25" s="145" t="s">
        <v>142</v>
      </c>
      <c r="D25" s="146"/>
      <c r="E25" s="146"/>
      <c r="F25" s="66">
        <v>0.1</v>
      </c>
      <c r="G25" s="67">
        <f>F25*G24</f>
        <v>2843.9625451945672</v>
      </c>
      <c r="H25" s="56"/>
    </row>
    <row r="26" spans="2:8" ht="15" thickBot="1" x14ac:dyDescent="0.35">
      <c r="B26" s="144"/>
      <c r="C26" s="153" t="s">
        <v>141</v>
      </c>
      <c r="D26" s="154"/>
      <c r="E26" s="154"/>
      <c r="F26" s="155"/>
      <c r="G26" s="67">
        <f>G25+G24</f>
        <v>31283.587997140239</v>
      </c>
      <c r="H26" s="56"/>
    </row>
    <row r="27" spans="2:8" x14ac:dyDescent="0.3">
      <c r="B27" s="129"/>
      <c r="C27" s="130"/>
      <c r="D27" s="130"/>
      <c r="E27" s="130"/>
      <c r="F27" s="130"/>
      <c r="G27" s="131"/>
      <c r="H27" s="56"/>
    </row>
    <row r="28" spans="2:8" ht="15" thickBot="1" x14ac:dyDescent="0.35">
      <c r="B28" s="129"/>
      <c r="C28" s="130"/>
      <c r="D28" s="130"/>
      <c r="E28" s="130"/>
      <c r="F28" s="130"/>
      <c r="G28" s="131"/>
      <c r="H28" s="56"/>
    </row>
    <row r="29" spans="2:8" ht="21" thickBot="1" x14ac:dyDescent="0.35">
      <c r="B29" s="140" t="s">
        <v>134</v>
      </c>
      <c r="C29" s="141"/>
      <c r="D29" s="126" t="s">
        <v>135</v>
      </c>
      <c r="E29" s="126" t="s">
        <v>136</v>
      </c>
      <c r="F29" s="126" t="s">
        <v>137</v>
      </c>
      <c r="G29" s="126" t="s">
        <v>138</v>
      </c>
      <c r="H29" s="56"/>
    </row>
    <row r="30" spans="2:8" ht="21" thickBot="1" x14ac:dyDescent="0.35">
      <c r="B30" s="142"/>
      <c r="C30" s="132" t="s">
        <v>173</v>
      </c>
      <c r="D30" s="58" t="s">
        <v>139</v>
      </c>
      <c r="E30" s="59">
        <v>1</v>
      </c>
      <c r="F30" s="63">
        <f>'Posto 12x36 diurno'!C137+'Posto 12x36 noturno'!C139</f>
        <v>28439.625451945671</v>
      </c>
      <c r="G30" s="64">
        <f>E30*F30</f>
        <v>28439.625451945671</v>
      </c>
      <c r="H30" s="56"/>
    </row>
    <row r="31" spans="2:8" ht="15" thickBot="1" x14ac:dyDescent="0.35">
      <c r="B31" s="143"/>
      <c r="C31" s="140" t="s">
        <v>140</v>
      </c>
      <c r="D31" s="152"/>
      <c r="E31" s="152"/>
      <c r="F31" s="141"/>
      <c r="G31" s="65">
        <f>SUM(G30:G30)</f>
        <v>28439.625451945671</v>
      </c>
      <c r="H31" s="56"/>
    </row>
    <row r="32" spans="2:8" ht="15" thickBot="1" x14ac:dyDescent="0.35">
      <c r="B32" s="143"/>
      <c r="C32" s="145" t="s">
        <v>142</v>
      </c>
      <c r="D32" s="146"/>
      <c r="E32" s="146"/>
      <c r="F32" s="66">
        <v>0.1</v>
      </c>
      <c r="G32" s="67">
        <f>F32*G31</f>
        <v>2843.9625451945672</v>
      </c>
      <c r="H32" s="56"/>
    </row>
    <row r="33" spans="2:8" ht="15" thickBot="1" x14ac:dyDescent="0.35">
      <c r="B33" s="144"/>
      <c r="C33" s="153" t="s">
        <v>141</v>
      </c>
      <c r="D33" s="154"/>
      <c r="E33" s="154"/>
      <c r="F33" s="155"/>
      <c r="G33" s="67">
        <f>G32+G31</f>
        <v>31283.587997140239</v>
      </c>
      <c r="H33" s="56"/>
    </row>
    <row r="34" spans="2:8" ht="15" thickBot="1" x14ac:dyDescent="0.35">
      <c r="B34" s="129"/>
      <c r="C34" s="130"/>
      <c r="D34" s="130"/>
      <c r="E34" s="130"/>
      <c r="F34" s="130"/>
      <c r="G34" s="131"/>
      <c r="H34" s="56"/>
    </row>
    <row r="35" spans="2:8" ht="21" thickBot="1" x14ac:dyDescent="0.35">
      <c r="B35" s="140" t="s">
        <v>134</v>
      </c>
      <c r="C35" s="141"/>
      <c r="D35" s="126" t="s">
        <v>135</v>
      </c>
      <c r="E35" s="126" t="s">
        <v>136</v>
      </c>
      <c r="F35" s="126" t="s">
        <v>137</v>
      </c>
      <c r="G35" s="126" t="s">
        <v>138</v>
      </c>
      <c r="H35" s="56"/>
    </row>
    <row r="36" spans="2:8" ht="31.2" thickBot="1" x14ac:dyDescent="0.35">
      <c r="B36" s="142"/>
      <c r="C36" s="132" t="s">
        <v>174</v>
      </c>
      <c r="D36" s="58" t="s">
        <v>139</v>
      </c>
      <c r="E36" s="59">
        <v>1</v>
      </c>
      <c r="F36" s="63">
        <f>'Posto 12x36 diurno'!C137+'Posto 12x36 noturno'!C139</f>
        <v>28439.625451945671</v>
      </c>
      <c r="G36" s="64">
        <f>E36*F36</f>
        <v>28439.625451945671</v>
      </c>
      <c r="H36" s="56"/>
    </row>
    <row r="37" spans="2:8" ht="15" thickBot="1" x14ac:dyDescent="0.35">
      <c r="B37" s="143"/>
      <c r="C37" s="140" t="s">
        <v>140</v>
      </c>
      <c r="D37" s="152"/>
      <c r="E37" s="152"/>
      <c r="F37" s="141"/>
      <c r="G37" s="65">
        <f>SUM(G36:G36)</f>
        <v>28439.625451945671</v>
      </c>
      <c r="H37" s="56"/>
    </row>
    <row r="38" spans="2:8" ht="15" thickBot="1" x14ac:dyDescent="0.35">
      <c r="B38" s="143"/>
      <c r="C38" s="145" t="s">
        <v>142</v>
      </c>
      <c r="D38" s="146"/>
      <c r="E38" s="146"/>
      <c r="F38" s="66">
        <v>0.1</v>
      </c>
      <c r="G38" s="67">
        <f>F38*G37</f>
        <v>2843.9625451945672</v>
      </c>
      <c r="H38" s="56"/>
    </row>
    <row r="39" spans="2:8" ht="15" thickBot="1" x14ac:dyDescent="0.35">
      <c r="B39" s="144"/>
      <c r="C39" s="153" t="s">
        <v>141</v>
      </c>
      <c r="D39" s="154"/>
      <c r="E39" s="154"/>
      <c r="F39" s="155"/>
      <c r="G39" s="67">
        <f>G38+G37</f>
        <v>31283.587997140239</v>
      </c>
      <c r="H39" s="56"/>
    </row>
    <row r="40" spans="2:8" x14ac:dyDescent="0.3">
      <c r="B40" s="60"/>
      <c r="C40" s="61"/>
      <c r="D40" s="61"/>
      <c r="E40" s="61"/>
      <c r="F40" s="61"/>
      <c r="G40" s="62"/>
      <c r="H40" s="56"/>
    </row>
    <row r="41" spans="2:8" ht="15" thickBot="1" x14ac:dyDescent="0.35"/>
    <row r="42" spans="2:8" ht="15.6" thickTop="1" thickBot="1" x14ac:dyDescent="0.35">
      <c r="B42" s="147" t="s">
        <v>178</v>
      </c>
      <c r="C42" s="148"/>
      <c r="D42" s="148"/>
      <c r="E42" s="148"/>
      <c r="F42" s="149"/>
      <c r="G42" s="81">
        <f>G13+G20+G26+G33+G39</f>
        <v>187606.92748600632</v>
      </c>
    </row>
    <row r="43" spans="2:8" ht="15" thickTop="1" x14ac:dyDescent="0.3"/>
    <row r="46" spans="2:8" x14ac:dyDescent="0.3">
      <c r="B46" s="156" t="s">
        <v>163</v>
      </c>
      <c r="C46" s="156"/>
      <c r="D46" s="156"/>
      <c r="E46" s="156"/>
      <c r="F46" s="156"/>
      <c r="G46" s="156"/>
    </row>
    <row r="49" spans="3:3" x14ac:dyDescent="0.3">
      <c r="C49" t="s">
        <v>164</v>
      </c>
    </row>
  </sheetData>
  <sheetProtection password="F668" sheet="1" objects="1" scenarios="1"/>
  <mergeCells count="37">
    <mergeCell ref="B46:G46"/>
    <mergeCell ref="C11:F11"/>
    <mergeCell ref="C13:F13"/>
    <mergeCell ref="B16:B20"/>
    <mergeCell ref="C16:C17"/>
    <mergeCell ref="C18:F18"/>
    <mergeCell ref="C19:E19"/>
    <mergeCell ref="C20:F20"/>
    <mergeCell ref="B22:C22"/>
    <mergeCell ref="B23:B26"/>
    <mergeCell ref="C24:F24"/>
    <mergeCell ref="C25:E25"/>
    <mergeCell ref="C26:F26"/>
    <mergeCell ref="B35:C35"/>
    <mergeCell ref="B36:B39"/>
    <mergeCell ref="B6:G6"/>
    <mergeCell ref="B8:C8"/>
    <mergeCell ref="B9:B13"/>
    <mergeCell ref="C12:E12"/>
    <mergeCell ref="B42:F42"/>
    <mergeCell ref="B7:G7"/>
    <mergeCell ref="C9:C10"/>
    <mergeCell ref="B15:C15"/>
    <mergeCell ref="B29:C29"/>
    <mergeCell ref="B30:B33"/>
    <mergeCell ref="C31:F31"/>
    <mergeCell ref="C32:E32"/>
    <mergeCell ref="C33:F33"/>
    <mergeCell ref="C37:F37"/>
    <mergeCell ref="C38:E38"/>
    <mergeCell ref="C39:F39"/>
    <mergeCell ref="B2:C2"/>
    <mergeCell ref="B3:C3"/>
    <mergeCell ref="B4:C4"/>
    <mergeCell ref="D2:G2"/>
    <mergeCell ref="D3:G3"/>
    <mergeCell ref="D4:G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A42" sqref="A42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6" t="s">
        <v>13</v>
      </c>
      <c r="B3" s="187"/>
      <c r="C3" s="187"/>
      <c r="D3" s="187"/>
      <c r="E3" s="188"/>
    </row>
    <row r="4" spans="1:5" ht="16.2" thickBot="1" x14ac:dyDescent="0.35">
      <c r="A4" s="186" t="s">
        <v>153</v>
      </c>
      <c r="B4" s="187"/>
      <c r="C4" s="187"/>
      <c r="D4" s="187"/>
      <c r="E4" s="188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6" t="s">
        <v>17</v>
      </c>
      <c r="B8" s="187"/>
      <c r="C8" s="187"/>
      <c r="D8" s="187"/>
      <c r="E8" s="188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9" t="s">
        <v>159</v>
      </c>
      <c r="B12" s="190"/>
      <c r="C12" s="190"/>
      <c r="D12" s="191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9" t="s">
        <v>19</v>
      </c>
      <c r="B16" s="190"/>
      <c r="C16" s="190"/>
      <c r="D16" s="191"/>
    </row>
    <row r="17" spans="1:5" ht="16.2" thickBot="1" x14ac:dyDescent="0.35">
      <c r="A17" s="189" t="str">
        <f>A4</f>
        <v>Posto Seg Sab</v>
      </c>
      <c r="B17" s="190"/>
      <c r="C17" s="190"/>
      <c r="D17" s="191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92" t="s">
        <v>117</v>
      </c>
      <c r="B20" s="194"/>
      <c r="C20" s="79">
        <v>0.18</v>
      </c>
      <c r="D20" s="99">
        <f>((B19*C19)*C20)</f>
        <v>150.2748</v>
      </c>
    </row>
    <row r="21" spans="1:5" ht="16.2" thickBot="1" x14ac:dyDescent="0.35">
      <c r="A21" s="199" t="s">
        <v>157</v>
      </c>
      <c r="B21" s="200"/>
      <c r="C21" s="200"/>
      <c r="D21" s="114">
        <f>D19-D20</f>
        <v>684.58519999999999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5" t="s">
        <v>128</v>
      </c>
      <c r="B23" s="196"/>
      <c r="C23" s="196"/>
      <c r="D23" s="197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8" t="s">
        <v>120</v>
      </c>
      <c r="B26" s="198"/>
      <c r="C26" s="198"/>
      <c r="D26" s="198"/>
    </row>
    <row r="27" spans="1:5" ht="15.6" x14ac:dyDescent="0.3">
      <c r="A27" s="198" t="s">
        <v>126</v>
      </c>
      <c r="B27" s="198"/>
      <c r="C27" s="198"/>
      <c r="D27" s="198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7" t="s">
        <v>5</v>
      </c>
      <c r="B34" s="178"/>
      <c r="C34" s="179"/>
      <c r="D34" s="104">
        <f>SUM(D29:D33)</f>
        <v>72.938749999999999</v>
      </c>
    </row>
    <row r="35" spans="1:4" ht="16.2" thickBot="1" x14ac:dyDescent="0.35">
      <c r="A35" s="180" t="s">
        <v>150</v>
      </c>
      <c r="B35" s="181"/>
      <c r="C35" s="181"/>
      <c r="D35" s="182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3" t="s">
        <v>32</v>
      </c>
      <c r="B43" s="184"/>
      <c r="C43" s="185"/>
      <c r="D43" s="108"/>
    </row>
    <row r="44" spans="1:4" ht="16.2" thickBot="1" x14ac:dyDescent="0.35">
      <c r="A44" s="183" t="s">
        <v>33</v>
      </c>
      <c r="B44" s="184"/>
      <c r="C44" s="185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showGridLines="0" topLeftCell="A4" workbookViewId="0">
      <selection activeCell="B45" sqref="B4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3" t="s">
        <v>100</v>
      </c>
      <c r="B1" s="163"/>
      <c r="C1" s="163"/>
      <c r="D1" s="163"/>
    </row>
    <row r="2" spans="1:5" ht="22.8" x14ac:dyDescent="0.4">
      <c r="A2" s="163" t="s">
        <v>101</v>
      </c>
      <c r="B2" s="163"/>
      <c r="C2" s="163"/>
      <c r="D2" s="163"/>
    </row>
    <row r="3" spans="1:5" ht="27.75" customHeight="1" x14ac:dyDescent="0.3">
      <c r="A3" s="165"/>
      <c r="B3" s="165"/>
      <c r="C3" s="165"/>
      <c r="D3" s="165"/>
    </row>
    <row r="4" spans="1:5" x14ac:dyDescent="0.3">
      <c r="A4" s="32" t="s">
        <v>109</v>
      </c>
      <c r="B4" s="167" t="s">
        <v>165</v>
      </c>
      <c r="C4" s="167"/>
    </row>
    <row r="5" spans="1:5" x14ac:dyDescent="0.3">
      <c r="A5" s="32" t="s">
        <v>110</v>
      </c>
      <c r="B5" s="167" t="s">
        <v>143</v>
      </c>
      <c r="C5" s="167"/>
      <c r="E5" s="53"/>
    </row>
    <row r="6" spans="1:5" x14ac:dyDescent="0.3">
      <c r="A6" s="32"/>
      <c r="B6" s="167"/>
      <c r="C6" s="167"/>
    </row>
    <row r="7" spans="1:5" x14ac:dyDescent="0.3">
      <c r="A7" s="164" t="s">
        <v>35</v>
      </c>
      <c r="B7" s="164"/>
      <c r="C7" s="164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1" t="s">
        <v>5</v>
      </c>
      <c r="B12" s="162"/>
      <c r="C12" s="39">
        <f>SUM(C10:C11)</f>
        <v>2399.2280000000001</v>
      </c>
    </row>
    <row r="15" spans="1:5" x14ac:dyDescent="0.3">
      <c r="A15" s="160" t="s">
        <v>48</v>
      </c>
      <c r="B15" s="160"/>
      <c r="C15" s="160"/>
    </row>
    <row r="16" spans="1:5" x14ac:dyDescent="0.3">
      <c r="A16" s="12"/>
    </row>
    <row r="17" spans="1:4" x14ac:dyDescent="0.3">
      <c r="A17" s="157" t="s">
        <v>49</v>
      </c>
      <c r="B17" s="157"/>
      <c r="C17" s="157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58" t="s">
        <v>5</v>
      </c>
      <c r="B22" s="159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166" t="s">
        <v>54</v>
      </c>
      <c r="B25" s="166"/>
      <c r="C25" s="166"/>
      <c r="D25" s="166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7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58" t="s">
        <v>64</v>
      </c>
      <c r="B36" s="159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57" t="s">
        <v>65</v>
      </c>
      <c r="B39" s="157"/>
      <c r="C39" s="157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8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9" t="s">
        <v>145</v>
      </c>
      <c r="C46" s="118"/>
    </row>
    <row r="47" spans="1:5" ht="16.2" thickBot="1" x14ac:dyDescent="0.35">
      <c r="A47" s="161" t="s">
        <v>5</v>
      </c>
      <c r="B47" s="162"/>
      <c r="C47" s="23">
        <f>SUM(C42:C46)</f>
        <v>618.3035440000001</v>
      </c>
    </row>
    <row r="50" spans="1:4" x14ac:dyDescent="0.3">
      <c r="A50" s="157" t="s">
        <v>69</v>
      </c>
      <c r="B50" s="157"/>
      <c r="C50" s="157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58" t="s">
        <v>5</v>
      </c>
      <c r="B56" s="159"/>
      <c r="C56" s="23">
        <f>SUM(C53:C55)</f>
        <v>2171.7614475872006</v>
      </c>
    </row>
    <row r="57" spans="1:4" x14ac:dyDescent="0.3">
      <c r="A57" s="2"/>
    </row>
    <row r="59" spans="1:4" x14ac:dyDescent="0.3">
      <c r="A59" s="160" t="s">
        <v>71</v>
      </c>
      <c r="B59" s="160"/>
      <c r="C59" s="160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58" t="s">
        <v>5</v>
      </c>
      <c r="B68" s="159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0" t="s">
        <v>79</v>
      </c>
      <c r="B71" s="160"/>
      <c r="C71" s="160"/>
    </row>
    <row r="74" spans="1:4" x14ac:dyDescent="0.3">
      <c r="A74" s="157" t="s">
        <v>80</v>
      </c>
      <c r="B74" s="157"/>
      <c r="C74" s="157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20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20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20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20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1" t="s">
        <v>47</v>
      </c>
      <c r="C82" s="120">
        <v>0</v>
      </c>
      <c r="D82" s="23">
        <f t="shared" si="1"/>
        <v>0</v>
      </c>
    </row>
    <row r="83" spans="1:6" ht="16.2" thickBot="1" x14ac:dyDescent="0.35">
      <c r="A83" s="158" t="s">
        <v>64</v>
      </c>
      <c r="B83" s="159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57" t="s">
        <v>86</v>
      </c>
      <c r="B86" s="157"/>
      <c r="C86" s="157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58" t="s">
        <v>5</v>
      </c>
      <c r="B90" s="159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57" t="s">
        <v>89</v>
      </c>
      <c r="B93" s="157"/>
      <c r="C93" s="157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58" t="s">
        <v>5</v>
      </c>
      <c r="B98" s="159"/>
      <c r="C98" s="39">
        <f>C96+C97</f>
        <v>281.4052097737374</v>
      </c>
    </row>
    <row r="101" spans="1:3" x14ac:dyDescent="0.3">
      <c r="A101" s="160" t="s">
        <v>91</v>
      </c>
      <c r="B101" s="160"/>
      <c r="C101" s="160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8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8">
        <f>'Planilha de Apoio - P 12 x 36'!D34</f>
        <v>72.938749999999999</v>
      </c>
    </row>
    <row r="106" spans="1:3" ht="16.2" thickBot="1" x14ac:dyDescent="0.35">
      <c r="A106" s="15" t="s">
        <v>41</v>
      </c>
      <c r="B106" s="121" t="s">
        <v>146</v>
      </c>
      <c r="C106" s="118"/>
    </row>
    <row r="107" spans="1:3" ht="16.2" thickBot="1" x14ac:dyDescent="0.35">
      <c r="A107" s="15" t="s">
        <v>42</v>
      </c>
      <c r="B107" s="121" t="s">
        <v>146</v>
      </c>
      <c r="C107" s="118"/>
    </row>
    <row r="108" spans="1:3" ht="16.2" thickBot="1" x14ac:dyDescent="0.35">
      <c r="A108" s="158" t="s">
        <v>64</v>
      </c>
      <c r="B108" s="159"/>
      <c r="C108" s="23">
        <f>SUM(C104:C107)</f>
        <v>176.27208333333334</v>
      </c>
    </row>
    <row r="111" spans="1:3" x14ac:dyDescent="0.3">
      <c r="A111" s="160" t="s">
        <v>94</v>
      </c>
      <c r="B111" s="160"/>
      <c r="C111" s="160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7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7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173" t="s">
        <v>64</v>
      </c>
      <c r="B122" s="174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160" t="s">
        <v>95</v>
      </c>
      <c r="B125" s="160"/>
      <c r="C125" s="160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171" t="s">
        <v>99</v>
      </c>
      <c r="B135" s="172"/>
      <c r="C135" s="49">
        <f>C133+C134</f>
        <v>6646.4655293257401</v>
      </c>
    </row>
    <row r="136" spans="1:3" ht="16.5" customHeight="1" x14ac:dyDescent="0.3">
      <c r="A136" s="168" t="s">
        <v>118</v>
      </c>
      <c r="B136" s="169"/>
      <c r="C136" s="51">
        <v>2</v>
      </c>
    </row>
    <row r="137" spans="1:3" ht="16.2" thickBot="1" x14ac:dyDescent="0.35">
      <c r="A137" s="170" t="s">
        <v>119</v>
      </c>
      <c r="B137" s="170"/>
      <c r="C137" s="50">
        <f>C135*C136</f>
        <v>13292.93105865148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tabSelected="1" topLeftCell="A94" workbookViewId="0">
      <selection activeCell="C108" sqref="C10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63" t="s">
        <v>100</v>
      </c>
      <c r="B1" s="163"/>
      <c r="C1" s="163"/>
      <c r="D1" s="163"/>
    </row>
    <row r="2" spans="1:5" ht="22.8" x14ac:dyDescent="0.4">
      <c r="A2" s="163" t="s">
        <v>101</v>
      </c>
      <c r="B2" s="163"/>
      <c r="C2" s="163"/>
      <c r="D2" s="163"/>
    </row>
    <row r="3" spans="1:5" ht="27.75" customHeight="1" x14ac:dyDescent="0.3">
      <c r="A3" s="165"/>
      <c r="B3" s="165"/>
      <c r="C3" s="165"/>
      <c r="D3" s="165"/>
    </row>
    <row r="4" spans="1:5" x14ac:dyDescent="0.3">
      <c r="A4" s="32" t="s">
        <v>109</v>
      </c>
      <c r="B4" s="175" t="s">
        <v>165</v>
      </c>
      <c r="C4" s="176"/>
    </row>
    <row r="5" spans="1:5" x14ac:dyDescent="0.3">
      <c r="A5" s="32" t="s">
        <v>110</v>
      </c>
      <c r="B5" s="175" t="s">
        <v>151</v>
      </c>
      <c r="C5" s="176"/>
      <c r="E5" s="53"/>
    </row>
    <row r="6" spans="1:5" x14ac:dyDescent="0.3">
      <c r="A6" s="32"/>
      <c r="B6" s="175"/>
      <c r="C6" s="176"/>
    </row>
    <row r="7" spans="1:5" x14ac:dyDescent="0.3">
      <c r="A7" s="164" t="s">
        <v>35</v>
      </c>
      <c r="B7" s="164"/>
      <c r="C7" s="164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1" t="s">
        <v>5</v>
      </c>
      <c r="B14" s="162"/>
      <c r="C14" s="39">
        <f>SUM(C10:C13)</f>
        <v>2830.7836837090913</v>
      </c>
    </row>
    <row r="17" spans="1:4" x14ac:dyDescent="0.3">
      <c r="A17" s="160" t="s">
        <v>48</v>
      </c>
      <c r="B17" s="160"/>
      <c r="C17" s="160"/>
    </row>
    <row r="18" spans="1:4" x14ac:dyDescent="0.3">
      <c r="A18" s="12"/>
    </row>
    <row r="19" spans="1:4" x14ac:dyDescent="0.3">
      <c r="A19" s="157" t="s">
        <v>49</v>
      </c>
      <c r="B19" s="157"/>
      <c r="C19" s="157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diurno'!C21</f>
        <v>0.121</v>
      </c>
      <c r="D23" s="38">
        <f>C$14*C23</f>
        <v>342.52482572880001</v>
      </c>
    </row>
    <row r="24" spans="1:4" ht="16.2" thickBot="1" x14ac:dyDescent="0.35">
      <c r="A24" s="158" t="s">
        <v>5</v>
      </c>
      <c r="B24" s="159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166" t="s">
        <v>54</v>
      </c>
      <c r="B27" s="166"/>
      <c r="C27" s="166"/>
      <c r="D27" s="166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diurno'!C35</f>
        <v>0.08</v>
      </c>
      <c r="D37" s="38">
        <f t="shared" si="0"/>
        <v>272.72902322326865</v>
      </c>
    </row>
    <row r="38" spans="1:4" ht="16.2" thickBot="1" x14ac:dyDescent="0.35">
      <c r="A38" s="158" t="s">
        <v>64</v>
      </c>
      <c r="B38" s="159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57" t="s">
        <v>65</v>
      </c>
      <c r="B41" s="157"/>
      <c r="C41" s="157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8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diurno'!C45</f>
        <v>161.0915</v>
      </c>
    </row>
    <row r="48" spans="1:4" ht="16.2" thickBot="1" x14ac:dyDescent="0.35">
      <c r="A48" s="46" t="s">
        <v>43</v>
      </c>
      <c r="B48" s="119" t="s">
        <v>145</v>
      </c>
      <c r="C48" s="118"/>
    </row>
    <row r="49" spans="1:4" ht="16.2" thickBot="1" x14ac:dyDescent="0.35">
      <c r="A49" s="161" t="s">
        <v>5</v>
      </c>
      <c r="B49" s="162"/>
      <c r="C49" s="23">
        <f>SUM(C44:C48)</f>
        <v>618.3035440000001</v>
      </c>
    </row>
    <row r="52" spans="1:4" x14ac:dyDescent="0.3">
      <c r="A52" s="157" t="s">
        <v>69</v>
      </c>
      <c r="B52" s="157"/>
      <c r="C52" s="157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58" t="s">
        <v>5</v>
      </c>
      <c r="B58" s="159"/>
      <c r="C58" s="23">
        <f>SUM(C55:C57)</f>
        <v>2451.1861574088034</v>
      </c>
    </row>
    <row r="59" spans="1:4" x14ac:dyDescent="0.3">
      <c r="A59" s="2"/>
    </row>
    <row r="61" spans="1:4" x14ac:dyDescent="0.3">
      <c r="A61" s="160" t="s">
        <v>71</v>
      </c>
      <c r="B61" s="160"/>
      <c r="C61" s="160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diurno'!C67</f>
        <v>3.6400000000000002E-2</v>
      </c>
      <c r="D69" s="23">
        <f t="shared" si="1"/>
        <v>103.04052608701093</v>
      </c>
    </row>
    <row r="70" spans="1:4" ht="16.2" thickBot="1" x14ac:dyDescent="0.35">
      <c r="A70" s="158" t="s">
        <v>5</v>
      </c>
      <c r="B70" s="159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0" t="s">
        <v>79</v>
      </c>
      <c r="B73" s="160"/>
      <c r="C73" s="160"/>
    </row>
    <row r="76" spans="1:4" x14ac:dyDescent="0.3">
      <c r="A76" s="157" t="s">
        <v>80</v>
      </c>
      <c r="B76" s="157"/>
      <c r="C76" s="157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166</v>
      </c>
      <c r="C79" s="37">
        <f>'Posto 12x36 diurno'!C77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2">
        <f>'Posto 12x36 diurno'!C78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2">
        <f>'Posto 12x36 diurno'!C79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2">
        <f>'Posto 12x36 diurno'!C80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2">
        <f>'Posto 12x36 diurno'!C81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1" t="s">
        <v>47</v>
      </c>
      <c r="C84" s="122">
        <f>'Posto 12x36 diurno'!C82</f>
        <v>0</v>
      </c>
      <c r="D84" s="23">
        <f t="shared" si="2"/>
        <v>0</v>
      </c>
    </row>
    <row r="85" spans="1:5" ht="16.2" thickBot="1" x14ac:dyDescent="0.35">
      <c r="A85" s="158" t="s">
        <v>64</v>
      </c>
      <c r="B85" s="159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57" t="s">
        <v>86</v>
      </c>
      <c r="B88" s="157"/>
      <c r="C88" s="157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58" t="s">
        <v>5</v>
      </c>
      <c r="B92" s="159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57" t="s">
        <v>89</v>
      </c>
      <c r="B95" s="157"/>
      <c r="C95" s="157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58" t="s">
        <v>5</v>
      </c>
      <c r="B100" s="159"/>
      <c r="C100" s="39">
        <f>C98+C99</f>
        <v>308.13768684793945</v>
      </c>
    </row>
    <row r="103" spans="1:3" x14ac:dyDescent="0.3">
      <c r="A103" s="160" t="s">
        <v>91</v>
      </c>
      <c r="B103" s="160"/>
      <c r="C103" s="160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8">
        <f>'Planilha de Apoio - P 12 x 36'!C39</f>
        <v>60</v>
      </c>
    </row>
    <row r="107" spans="1:3" ht="16.2" thickBot="1" x14ac:dyDescent="0.35">
      <c r="A107" s="15" t="s">
        <v>40</v>
      </c>
      <c r="B107" s="16" t="s">
        <v>93</v>
      </c>
      <c r="C107" s="118">
        <f>'Planilha de Apoio - P 12 x 36'!D34</f>
        <v>72.938749999999999</v>
      </c>
    </row>
    <row r="108" spans="1:3" ht="16.2" thickBot="1" x14ac:dyDescent="0.35">
      <c r="A108" s="15" t="s">
        <v>41</v>
      </c>
      <c r="B108" s="121" t="s">
        <v>146</v>
      </c>
      <c r="C108" s="118"/>
    </row>
    <row r="109" spans="1:3" ht="16.2" thickBot="1" x14ac:dyDescent="0.35">
      <c r="A109" s="15" t="s">
        <v>42</v>
      </c>
      <c r="B109" s="121" t="s">
        <v>146</v>
      </c>
      <c r="C109" s="118"/>
    </row>
    <row r="110" spans="1:3" ht="16.2" thickBot="1" x14ac:dyDescent="0.35">
      <c r="A110" s="158" t="s">
        <v>64</v>
      </c>
      <c r="B110" s="159"/>
      <c r="C110" s="23">
        <f>SUM(C106:C109)</f>
        <v>132.93875</v>
      </c>
    </row>
    <row r="113" spans="1:4" x14ac:dyDescent="0.3">
      <c r="A113" s="160" t="s">
        <v>94</v>
      </c>
      <c r="B113" s="160"/>
      <c r="C113" s="160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7">
        <f>'Posto 12x36 diurno'!C114</f>
        <v>0.1</v>
      </c>
      <c r="D116" s="45">
        <f>C116*C135</f>
        <v>592.4244794442194</v>
      </c>
    </row>
    <row r="117" spans="1:4" ht="16.2" thickBot="1" x14ac:dyDescent="0.35">
      <c r="A117" s="15" t="s">
        <v>40</v>
      </c>
      <c r="B117" s="43" t="s">
        <v>26</v>
      </c>
      <c r="C117" s="117">
        <f>C116</f>
        <v>0.1</v>
      </c>
      <c r="D117" s="45">
        <f>C117*(C135+D116)</f>
        <v>651.6669273886414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261.64427134653948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215.05008603825164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46.594185308287855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143.3667240255011</v>
      </c>
    </row>
    <row r="124" spans="1:4" ht="16.2" thickBot="1" x14ac:dyDescent="0.35">
      <c r="A124" s="173" t="s">
        <v>64</v>
      </c>
      <c r="B124" s="174"/>
      <c r="C124" s="44">
        <f>C116+C117+C119+C122+C123</f>
        <v>0.25650000000000001</v>
      </c>
      <c r="D124" s="45">
        <f>D116+D117+D119+D122+D123</f>
        <v>1649.1024022049012</v>
      </c>
    </row>
    <row r="127" spans="1:4" x14ac:dyDescent="0.3">
      <c r="A127" s="160" t="s">
        <v>95</v>
      </c>
      <c r="B127" s="160"/>
      <c r="C127" s="160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132.93875</v>
      </c>
    </row>
    <row r="135" spans="1:3" ht="16.5" customHeight="1" thickBot="1" x14ac:dyDescent="0.35">
      <c r="A135" s="158" t="s">
        <v>97</v>
      </c>
      <c r="B135" s="159"/>
      <c r="C135" s="42">
        <f>SUM(C130:C134)</f>
        <v>5924.2447944421938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1649.1024022049012</v>
      </c>
    </row>
    <row r="137" spans="1:3" ht="16.5" customHeight="1" x14ac:dyDescent="0.3">
      <c r="A137" s="171" t="s">
        <v>99</v>
      </c>
      <c r="B137" s="172"/>
      <c r="C137" s="49">
        <f>C135+C136</f>
        <v>7573.3471966470952</v>
      </c>
    </row>
    <row r="138" spans="1:3" ht="16.5" customHeight="1" x14ac:dyDescent="0.3">
      <c r="A138" s="168" t="s">
        <v>118</v>
      </c>
      <c r="B138" s="169"/>
      <c r="C138" s="51">
        <v>2</v>
      </c>
    </row>
    <row r="139" spans="1:3" ht="16.2" thickBot="1" x14ac:dyDescent="0.35">
      <c r="A139" s="170" t="s">
        <v>119</v>
      </c>
      <c r="B139" s="170"/>
      <c r="C139" s="50">
        <f>C137*C138</f>
        <v>15146.69439329419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2" workbookViewId="0">
      <selection activeCell="C51" sqref="C51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6" t="s">
        <v>13</v>
      </c>
      <c r="B3" s="187"/>
      <c r="C3" s="187"/>
      <c r="D3" s="187"/>
      <c r="E3" s="188"/>
    </row>
    <row r="4" spans="1:5" ht="16.2" thickBot="1" x14ac:dyDescent="0.35">
      <c r="A4" s="186" t="s">
        <v>152</v>
      </c>
      <c r="B4" s="187"/>
      <c r="C4" s="187"/>
      <c r="D4" s="187"/>
      <c r="E4" s="188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15.22</v>
      </c>
      <c r="E6" s="87">
        <f t="shared" ref="E6" si="0">B6*C6*D6</f>
        <v>152.20000000000002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6" t="s">
        <v>17</v>
      </c>
      <c r="B8" s="187"/>
      <c r="C8" s="187"/>
      <c r="D8" s="187"/>
      <c r="E8" s="188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9" t="s">
        <v>158</v>
      </c>
      <c r="B12" s="190"/>
      <c r="C12" s="190"/>
      <c r="D12" s="191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91">
        <f>B14-C14</f>
        <v>41.466400000000021</v>
      </c>
      <c r="E14" s="92"/>
    </row>
    <row r="15" spans="1:5" ht="16.2" thickBot="1" x14ac:dyDescent="0.35">
      <c r="C15" s="93"/>
      <c r="D15" s="91"/>
    </row>
    <row r="16" spans="1:5" ht="16.2" thickBot="1" x14ac:dyDescent="0.35">
      <c r="A16" s="189" t="s">
        <v>19</v>
      </c>
      <c r="B16" s="190"/>
      <c r="C16" s="190"/>
      <c r="D16" s="191"/>
    </row>
    <row r="17" spans="1:5" ht="16.2" thickBot="1" x14ac:dyDescent="0.35">
      <c r="A17" s="189" t="s">
        <v>152</v>
      </c>
      <c r="B17" s="190"/>
      <c r="C17" s="190"/>
      <c r="D17" s="191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15.22</v>
      </c>
      <c r="D19" s="87">
        <f>(B19*C19)</f>
        <v>488.71420000000001</v>
      </c>
      <c r="E19" s="98"/>
    </row>
    <row r="20" spans="1:5" ht="16.2" thickBot="1" x14ac:dyDescent="0.35">
      <c r="A20" s="192" t="s">
        <v>117</v>
      </c>
      <c r="B20" s="194"/>
      <c r="C20" s="4">
        <v>0.18</v>
      </c>
      <c r="D20" s="87">
        <f>((B19*C19)*C20)</f>
        <v>87.968555999999992</v>
      </c>
    </row>
    <row r="21" spans="1:5" ht="15.6" x14ac:dyDescent="0.3">
      <c r="A21" s="192" t="s">
        <v>157</v>
      </c>
      <c r="B21" s="193"/>
      <c r="C21" s="194"/>
      <c r="D21" s="99">
        <f>D19-D20</f>
        <v>400.74564400000003</v>
      </c>
    </row>
    <row r="22" spans="1:5" ht="15.6" x14ac:dyDescent="0.3">
      <c r="A22" s="77"/>
      <c r="B22" s="100"/>
      <c r="C22" s="78"/>
      <c r="D22" s="101"/>
    </row>
    <row r="23" spans="1:5" ht="16.2" thickBot="1" x14ac:dyDescent="0.35">
      <c r="A23" s="195" t="s">
        <v>128</v>
      </c>
      <c r="B23" s="196"/>
      <c r="C23" s="196"/>
      <c r="D23" s="197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8" t="s">
        <v>120</v>
      </c>
      <c r="B26" s="198"/>
      <c r="C26" s="198"/>
      <c r="D26" s="198"/>
    </row>
    <row r="27" spans="1:5" ht="15.6" x14ac:dyDescent="0.3">
      <c r="A27" s="198" t="s">
        <v>126</v>
      </c>
      <c r="B27" s="198"/>
      <c r="C27" s="198"/>
      <c r="D27" s="198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7" t="s">
        <v>5</v>
      </c>
      <c r="B34" s="178"/>
      <c r="C34" s="179"/>
      <c r="D34" s="104">
        <f>SUM(D29:D33)</f>
        <v>72.938749999999999</v>
      </c>
    </row>
    <row r="35" spans="1:4" ht="16.2" thickBot="1" x14ac:dyDescent="0.35">
      <c r="A35" s="180" t="s">
        <v>150</v>
      </c>
      <c r="B35" s="181"/>
      <c r="C35" s="181"/>
      <c r="D35" s="182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3" t="s">
        <v>32</v>
      </c>
      <c r="B43" s="184"/>
      <c r="C43" s="185"/>
      <c r="D43" s="108"/>
    </row>
    <row r="44" spans="1:4" ht="16.2" thickBot="1" x14ac:dyDescent="0.35">
      <c r="A44" s="183" t="s">
        <v>33</v>
      </c>
      <c r="B44" s="184"/>
      <c r="C44" s="185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100" workbookViewId="0">
      <selection activeCell="B126" sqref="B12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3" t="s">
        <v>100</v>
      </c>
      <c r="B1" s="163"/>
      <c r="C1" s="163"/>
      <c r="D1" s="163"/>
    </row>
    <row r="2" spans="1:5" ht="22.8" x14ac:dyDescent="0.4">
      <c r="A2" s="163" t="s">
        <v>101</v>
      </c>
      <c r="B2" s="163"/>
      <c r="C2" s="163"/>
      <c r="D2" s="163"/>
    </row>
    <row r="3" spans="1:5" x14ac:dyDescent="0.3">
      <c r="A3" s="165"/>
      <c r="B3" s="165"/>
      <c r="C3" s="165"/>
      <c r="D3" s="165"/>
    </row>
    <row r="4" spans="1:5" x14ac:dyDescent="0.3">
      <c r="A4" s="32" t="s">
        <v>109</v>
      </c>
      <c r="B4" s="167" t="s">
        <v>165</v>
      </c>
      <c r="C4" s="167"/>
    </row>
    <row r="5" spans="1:5" x14ac:dyDescent="0.3">
      <c r="A5" s="32" t="s">
        <v>110</v>
      </c>
      <c r="B5" s="167" t="s">
        <v>143</v>
      </c>
      <c r="C5" s="167"/>
      <c r="E5" s="53"/>
    </row>
    <row r="6" spans="1:5" x14ac:dyDescent="0.3">
      <c r="A6" s="32"/>
      <c r="B6" s="167"/>
      <c r="C6" s="167"/>
    </row>
    <row r="7" spans="1:5" x14ac:dyDescent="0.3">
      <c r="A7" s="164" t="s">
        <v>35</v>
      </c>
      <c r="B7" s="164"/>
      <c r="C7" s="164"/>
    </row>
    <row r="8" spans="1:5" ht="16.2" thickBot="1" x14ac:dyDescent="0.35"/>
    <row r="9" spans="1:5" ht="16.2" thickBot="1" x14ac:dyDescent="0.35">
      <c r="A9" s="13">
        <v>1</v>
      </c>
      <c r="B9" s="127" t="s">
        <v>36</v>
      </c>
      <c r="C9" s="12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1" t="s">
        <v>5</v>
      </c>
      <c r="B12" s="162"/>
      <c r="C12" s="39">
        <f>SUM(C10:C11)</f>
        <v>2399.2280000000001</v>
      </c>
    </row>
    <row r="15" spans="1:5" x14ac:dyDescent="0.3">
      <c r="A15" s="160" t="s">
        <v>48</v>
      </c>
      <c r="B15" s="160"/>
      <c r="C15" s="160"/>
    </row>
    <row r="16" spans="1:5" x14ac:dyDescent="0.3">
      <c r="A16" s="12"/>
    </row>
    <row r="17" spans="1:4" x14ac:dyDescent="0.3">
      <c r="A17" s="157" t="s">
        <v>49</v>
      </c>
      <c r="B17" s="157"/>
      <c r="C17" s="157"/>
    </row>
    <row r="18" spans="1:4" ht="16.2" thickBot="1" x14ac:dyDescent="0.35"/>
    <row r="19" spans="1:4" ht="16.2" thickBot="1" x14ac:dyDescent="0.35">
      <c r="A19" s="13" t="s">
        <v>50</v>
      </c>
      <c r="B19" s="127" t="s">
        <v>51</v>
      </c>
      <c r="C19" s="127" t="s">
        <v>57</v>
      </c>
      <c r="D19" s="127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58" t="s">
        <v>5</v>
      </c>
      <c r="B22" s="159"/>
      <c r="C22" s="40">
        <f>SUM(C20:C21)</f>
        <v>0.20429999999999998</v>
      </c>
      <c r="D22" s="41">
        <f>C$12*C22</f>
        <v>490.16228039999999</v>
      </c>
    </row>
    <row r="25" spans="1:4" x14ac:dyDescent="0.3">
      <c r="A25" s="166" t="s">
        <v>54</v>
      </c>
      <c r="B25" s="166"/>
      <c r="C25" s="166"/>
      <c r="D25" s="166"/>
    </row>
    <row r="26" spans="1:4" ht="16.2" thickBot="1" x14ac:dyDescent="0.35"/>
    <row r="27" spans="1:4" ht="16.2" thickBot="1" x14ac:dyDescent="0.35">
      <c r="A27" s="13" t="s">
        <v>55</v>
      </c>
      <c r="B27" s="127" t="s">
        <v>56</v>
      </c>
      <c r="C27" s="127" t="s">
        <v>57</v>
      </c>
      <c r="D27" s="127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7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58" t="s">
        <v>64</v>
      </c>
      <c r="B36" s="159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57" t="s">
        <v>65</v>
      </c>
      <c r="B39" s="157"/>
      <c r="C39" s="157"/>
    </row>
    <row r="40" spans="1:5" ht="16.2" thickBot="1" x14ac:dyDescent="0.35"/>
    <row r="41" spans="1:5" ht="16.2" thickBot="1" x14ac:dyDescent="0.35">
      <c r="A41" s="13" t="s">
        <v>66</v>
      </c>
      <c r="B41" s="127" t="s">
        <v>67</v>
      </c>
      <c r="C41" s="127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 Apoio - ITQ Seg Sex'!D14</f>
        <v>109.2664</v>
      </c>
    </row>
    <row r="43" spans="1:5" ht="16.2" thickBot="1" x14ac:dyDescent="0.35">
      <c r="A43" s="15" t="s">
        <v>40</v>
      </c>
      <c r="B43" s="16" t="s">
        <v>111</v>
      </c>
      <c r="C43" s="23">
        <f>'P Apoio - ITQ Seg Sex'!D21</f>
        <v>579.26440000000002</v>
      </c>
    </row>
    <row r="44" spans="1:5" ht="16.2" thickBot="1" x14ac:dyDescent="0.35">
      <c r="A44" s="15" t="s">
        <v>41</v>
      </c>
      <c r="B44" s="16" t="s">
        <v>127</v>
      </c>
      <c r="C44" s="118">
        <v>15</v>
      </c>
    </row>
    <row r="45" spans="1:5" ht="16.2" thickBot="1" x14ac:dyDescent="0.35">
      <c r="A45" s="46" t="s">
        <v>42</v>
      </c>
      <c r="B45" s="34" t="s">
        <v>144</v>
      </c>
      <c r="C45" s="23">
        <f>'P Apoio - ITQ Seg Sex'!D25</f>
        <v>161.0915</v>
      </c>
    </row>
    <row r="46" spans="1:5" ht="16.2" thickBot="1" x14ac:dyDescent="0.35">
      <c r="A46" s="46" t="s">
        <v>43</v>
      </c>
      <c r="B46" s="119" t="s">
        <v>145</v>
      </c>
      <c r="C46" s="118"/>
    </row>
    <row r="47" spans="1:5" ht="16.2" thickBot="1" x14ac:dyDescent="0.35">
      <c r="A47" s="161" t="s">
        <v>5</v>
      </c>
      <c r="B47" s="162"/>
      <c r="C47" s="23">
        <f>SUM(C42:C46)</f>
        <v>864.6223</v>
      </c>
    </row>
    <row r="50" spans="1:4" x14ac:dyDescent="0.3">
      <c r="A50" s="157" t="s">
        <v>69</v>
      </c>
      <c r="B50" s="157"/>
      <c r="C50" s="157"/>
    </row>
    <row r="51" spans="1:4" ht="16.2" thickBot="1" x14ac:dyDescent="0.35"/>
    <row r="52" spans="1:4" ht="16.2" thickBot="1" x14ac:dyDescent="0.35">
      <c r="A52" s="13">
        <v>2</v>
      </c>
      <c r="B52" s="127" t="s">
        <v>70</v>
      </c>
      <c r="C52" s="127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864.6223</v>
      </c>
    </row>
    <row r="56" spans="1:4" ht="16.2" thickBot="1" x14ac:dyDescent="0.35">
      <c r="A56" s="158" t="s">
        <v>5</v>
      </c>
      <c r="B56" s="159"/>
      <c r="C56" s="23">
        <f>SUM(C53:C55)</f>
        <v>2418.0802035872002</v>
      </c>
    </row>
    <row r="57" spans="1:4" x14ac:dyDescent="0.3">
      <c r="A57" s="2"/>
    </row>
    <row r="59" spans="1:4" x14ac:dyDescent="0.3">
      <c r="A59" s="160" t="s">
        <v>71</v>
      </c>
      <c r="B59" s="160"/>
      <c r="C59" s="160"/>
    </row>
    <row r="60" spans="1:4" ht="16.2" thickBot="1" x14ac:dyDescent="0.35"/>
    <row r="61" spans="1:4" ht="16.2" thickBot="1" x14ac:dyDescent="0.35">
      <c r="A61" s="13">
        <v>3</v>
      </c>
      <c r="B61" s="127" t="s">
        <v>72</v>
      </c>
      <c r="C61" s="127" t="s">
        <v>57</v>
      </c>
      <c r="D61" s="127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58" t="s">
        <v>5</v>
      </c>
      <c r="B68" s="159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0" t="s">
        <v>79</v>
      </c>
      <c r="B71" s="160"/>
      <c r="C71" s="160"/>
    </row>
    <row r="74" spans="1:4" x14ac:dyDescent="0.3">
      <c r="A74" s="157" t="s">
        <v>80</v>
      </c>
      <c r="B74" s="157"/>
      <c r="C74" s="157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27" t="s">
        <v>82</v>
      </c>
      <c r="C76" s="127" t="s">
        <v>57</v>
      </c>
      <c r="D76" s="127" t="s">
        <v>37</v>
      </c>
    </row>
    <row r="77" spans="1:4" ht="16.2" thickBot="1" x14ac:dyDescent="0.35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20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20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20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20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1" t="s">
        <v>47</v>
      </c>
      <c r="C82" s="120">
        <v>0</v>
      </c>
      <c r="D82" s="23">
        <f t="shared" si="1"/>
        <v>0</v>
      </c>
    </row>
    <row r="83" spans="1:6" ht="16.2" thickBot="1" x14ac:dyDescent="0.35">
      <c r="A83" s="158" t="s">
        <v>64</v>
      </c>
      <c r="B83" s="159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57" t="s">
        <v>86</v>
      </c>
      <c r="B86" s="157"/>
      <c r="C86" s="157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27" t="s">
        <v>129</v>
      </c>
      <c r="C88" s="127" t="s">
        <v>37</v>
      </c>
      <c r="F88" s="70"/>
    </row>
    <row r="89" spans="1:6" ht="16.2" thickBot="1" x14ac:dyDescent="0.35">
      <c r="A89" s="15" t="s">
        <v>38</v>
      </c>
      <c r="B89" s="16" t="s">
        <v>102</v>
      </c>
      <c r="C89" s="52">
        <v>0</v>
      </c>
      <c r="F89" s="70"/>
    </row>
    <row r="90" spans="1:6" ht="16.2" thickBot="1" x14ac:dyDescent="0.35">
      <c r="A90" s="158" t="s">
        <v>5</v>
      </c>
      <c r="B90" s="159"/>
      <c r="C90" s="52">
        <f>C89</f>
        <v>0</v>
      </c>
      <c r="F90" s="70"/>
    </row>
    <row r="91" spans="1:6" x14ac:dyDescent="0.3">
      <c r="F91" s="70"/>
    </row>
    <row r="92" spans="1:6" x14ac:dyDescent="0.3">
      <c r="F92" s="73"/>
    </row>
    <row r="93" spans="1:6" x14ac:dyDescent="0.3">
      <c r="A93" s="157" t="s">
        <v>89</v>
      </c>
      <c r="B93" s="157"/>
      <c r="C93" s="157"/>
    </row>
    <row r="94" spans="1:6" ht="16.2" thickBot="1" x14ac:dyDescent="0.35">
      <c r="A94" s="12"/>
    </row>
    <row r="95" spans="1:6" ht="16.2" thickBot="1" x14ac:dyDescent="0.35">
      <c r="A95" s="13">
        <v>4</v>
      </c>
      <c r="B95" s="127" t="s">
        <v>90</v>
      </c>
      <c r="C95" s="127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0</v>
      </c>
    </row>
    <row r="98" spans="1:3" ht="16.2" thickBot="1" x14ac:dyDescent="0.35">
      <c r="A98" s="158" t="s">
        <v>5</v>
      </c>
      <c r="B98" s="159"/>
      <c r="C98" s="39">
        <f>C96+C97</f>
        <v>148.61884555555557</v>
      </c>
    </row>
    <row r="101" spans="1:3" x14ac:dyDescent="0.3">
      <c r="A101" s="160" t="s">
        <v>91</v>
      </c>
      <c r="B101" s="160"/>
      <c r="C101" s="160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27" t="s">
        <v>37</v>
      </c>
    </row>
    <row r="104" spans="1:3" ht="16.2" thickBot="1" x14ac:dyDescent="0.35">
      <c r="A104" s="15" t="s">
        <v>38</v>
      </c>
      <c r="B104" s="16" t="s">
        <v>92</v>
      </c>
      <c r="C104" s="118">
        <f>'P Apoio - ITQ Seg Sex'!C46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8">
        <f>'P Apoio - ITQ Seg Sex'!D34</f>
        <v>72.938749999999999</v>
      </c>
    </row>
    <row r="106" spans="1:3" ht="16.2" thickBot="1" x14ac:dyDescent="0.35">
      <c r="A106" s="15" t="s">
        <v>41</v>
      </c>
      <c r="B106" s="121" t="s">
        <v>146</v>
      </c>
      <c r="C106" s="118"/>
    </row>
    <row r="107" spans="1:3" ht="16.2" thickBot="1" x14ac:dyDescent="0.35">
      <c r="A107" s="15" t="s">
        <v>42</v>
      </c>
      <c r="B107" s="121" t="s">
        <v>146</v>
      </c>
      <c r="C107" s="118"/>
    </row>
    <row r="108" spans="1:3" ht="16.2" thickBot="1" x14ac:dyDescent="0.35">
      <c r="A108" s="158" t="s">
        <v>64</v>
      </c>
      <c r="B108" s="159"/>
      <c r="C108" s="23">
        <f>SUM(C104:C107)</f>
        <v>176.27208333333334</v>
      </c>
    </row>
    <row r="111" spans="1:3" x14ac:dyDescent="0.3">
      <c r="A111" s="160" t="s">
        <v>94</v>
      </c>
      <c r="B111" s="160"/>
      <c r="C111" s="160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27" t="s">
        <v>57</v>
      </c>
      <c r="D113" s="127" t="s">
        <v>37</v>
      </c>
    </row>
    <row r="114" spans="1:4" ht="16.2" thickBot="1" x14ac:dyDescent="0.35">
      <c r="A114" s="15" t="s">
        <v>38</v>
      </c>
      <c r="B114" s="43" t="s">
        <v>24</v>
      </c>
      <c r="C114" s="117">
        <v>0.1</v>
      </c>
      <c r="D114" s="45">
        <f>C114*C133</f>
        <v>531.27247424216898</v>
      </c>
    </row>
    <row r="115" spans="1:4" ht="16.2" thickBot="1" x14ac:dyDescent="0.35">
      <c r="A115" s="15" t="s">
        <v>40</v>
      </c>
      <c r="B115" s="43" t="s">
        <v>26</v>
      </c>
      <c r="C115" s="117">
        <f>C114</f>
        <v>0.1</v>
      </c>
      <c r="D115" s="45">
        <f>C115*(C133+D114)</f>
        <v>584.39972166638586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234.63648824905388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192.8519081499073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41.784580099146581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128.56793876660487</v>
      </c>
    </row>
    <row r="122" spans="1:4" ht="16.2" thickBot="1" x14ac:dyDescent="0.35">
      <c r="A122" s="173" t="s">
        <v>64</v>
      </c>
      <c r="B122" s="174"/>
      <c r="C122" s="44">
        <f>C114+C115+C117+C120+C121</f>
        <v>0.25650000000000001</v>
      </c>
      <c r="D122" s="45">
        <f>D114+D115+D117+D120+D121</f>
        <v>1478.8766229242135</v>
      </c>
    </row>
    <row r="125" spans="1:4" x14ac:dyDescent="0.3">
      <c r="A125" s="160" t="s">
        <v>95</v>
      </c>
      <c r="B125" s="160"/>
      <c r="C125" s="160"/>
    </row>
    <row r="126" spans="1:4" ht="16.2" thickBot="1" x14ac:dyDescent="0.35"/>
    <row r="127" spans="1:4" ht="16.2" thickBot="1" x14ac:dyDescent="0.35">
      <c r="A127" s="13"/>
      <c r="B127" s="127" t="s">
        <v>96</v>
      </c>
      <c r="C127" s="127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2418.0802035872002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148.61884555555557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158" t="s">
        <v>97</v>
      </c>
      <c r="B133" s="159"/>
      <c r="C133" s="42">
        <f>SUM(C128:C132)</f>
        <v>5312.7247424216894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1478.8766229242135</v>
      </c>
    </row>
    <row r="135" spans="1:3" x14ac:dyDescent="0.3">
      <c r="A135" s="171" t="s">
        <v>99</v>
      </c>
      <c r="B135" s="172"/>
      <c r="C135" s="49">
        <f>C133+C134</f>
        <v>6791.6013653459031</v>
      </c>
    </row>
    <row r="136" spans="1:3" x14ac:dyDescent="0.3">
      <c r="A136" s="168" t="s">
        <v>118</v>
      </c>
      <c r="B136" s="169"/>
      <c r="C136" s="51">
        <v>2</v>
      </c>
    </row>
    <row r="137" spans="1:3" ht="16.2" thickBot="1" x14ac:dyDescent="0.35">
      <c r="A137" s="170" t="s">
        <v>119</v>
      </c>
      <c r="B137" s="170"/>
      <c r="C137" s="50">
        <f>C135*C136</f>
        <v>13583.202730691806</v>
      </c>
    </row>
  </sheetData>
  <sheetProtection password="F668" sheet="1" objects="1" scenarios="1"/>
  <mergeCells count="35">
    <mergeCell ref="A125:C125"/>
    <mergeCell ref="A133:B133"/>
    <mergeCell ref="A135:B135"/>
    <mergeCell ref="A136:B136"/>
    <mergeCell ref="A137:B137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49" max="3" man="1"/>
    <brk id="92" max="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3" workbookViewId="0">
      <selection activeCell="C45" sqref="C45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6" t="s">
        <v>13</v>
      </c>
      <c r="B3" s="187"/>
      <c r="C3" s="187"/>
      <c r="D3" s="187"/>
      <c r="E3" s="188"/>
    </row>
    <row r="4" spans="1:5" ht="16.2" thickBot="1" x14ac:dyDescent="0.35">
      <c r="A4" s="186" t="s">
        <v>175</v>
      </c>
      <c r="B4" s="187"/>
      <c r="C4" s="187"/>
      <c r="D4" s="187"/>
      <c r="E4" s="188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22</v>
      </c>
      <c r="E6" s="87">
        <f t="shared" ref="E6" si="0">B6*C6*D6</f>
        <v>220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6" t="s">
        <v>17</v>
      </c>
      <c r="B8" s="187"/>
      <c r="C8" s="187"/>
      <c r="D8" s="187"/>
      <c r="E8" s="188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9" t="s">
        <v>159</v>
      </c>
      <c r="B12" s="190"/>
      <c r="C12" s="190"/>
      <c r="D12" s="191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91">
        <f>B14-C14</f>
        <v>109.2664</v>
      </c>
      <c r="E14" s="92"/>
    </row>
    <row r="15" spans="1:5" ht="20.25" customHeight="1" thickBot="1" x14ac:dyDescent="0.35"/>
    <row r="16" spans="1:5" ht="16.2" thickBot="1" x14ac:dyDescent="0.35">
      <c r="A16" s="189" t="s">
        <v>19</v>
      </c>
      <c r="B16" s="190"/>
      <c r="C16" s="190"/>
      <c r="D16" s="191"/>
    </row>
    <row r="17" spans="1:5" ht="16.2" thickBot="1" x14ac:dyDescent="0.35">
      <c r="A17" s="189" t="str">
        <f>A4</f>
        <v>Posto Seg Sex</v>
      </c>
      <c r="B17" s="190"/>
      <c r="C17" s="190"/>
      <c r="D17" s="191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22</v>
      </c>
      <c r="D19" s="87">
        <f>(B19*C19)</f>
        <v>706.42</v>
      </c>
    </row>
    <row r="20" spans="1:5" ht="16.2" thickBot="1" x14ac:dyDescent="0.35">
      <c r="A20" s="192" t="s">
        <v>117</v>
      </c>
      <c r="B20" s="194"/>
      <c r="C20" s="79">
        <v>0.18</v>
      </c>
      <c r="D20" s="99">
        <f>((B19*C19)*C20)</f>
        <v>127.15559999999999</v>
      </c>
    </row>
    <row r="21" spans="1:5" ht="16.2" thickBot="1" x14ac:dyDescent="0.35">
      <c r="A21" s="199" t="s">
        <v>157</v>
      </c>
      <c r="B21" s="200"/>
      <c r="C21" s="200"/>
      <c r="D21" s="114">
        <f>D19-D20</f>
        <v>579.26440000000002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5" t="s">
        <v>128</v>
      </c>
      <c r="B23" s="196"/>
      <c r="C23" s="196"/>
      <c r="D23" s="197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8" t="s">
        <v>120</v>
      </c>
      <c r="B26" s="198"/>
      <c r="C26" s="198"/>
      <c r="D26" s="198"/>
    </row>
    <row r="27" spans="1:5" ht="15.6" x14ac:dyDescent="0.3">
      <c r="A27" s="198" t="s">
        <v>126</v>
      </c>
      <c r="B27" s="198"/>
      <c r="C27" s="198"/>
      <c r="D27" s="198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7" t="s">
        <v>5</v>
      </c>
      <c r="B34" s="178"/>
      <c r="C34" s="179"/>
      <c r="D34" s="104">
        <f>SUM(D29:D33)</f>
        <v>72.938749999999999</v>
      </c>
    </row>
    <row r="35" spans="1:4" ht="16.2" thickBot="1" x14ac:dyDescent="0.35">
      <c r="A35" s="180" t="s">
        <v>150</v>
      </c>
      <c r="B35" s="181"/>
      <c r="C35" s="181"/>
      <c r="D35" s="182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3" t="s">
        <v>32</v>
      </c>
      <c r="B43" s="184"/>
      <c r="C43" s="185"/>
      <c r="D43" s="108"/>
    </row>
    <row r="44" spans="1:4" ht="16.2" thickBot="1" x14ac:dyDescent="0.35">
      <c r="A44" s="183" t="s">
        <v>33</v>
      </c>
      <c r="B44" s="184"/>
      <c r="C44" s="185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27:D27"/>
    <mergeCell ref="A34:C34"/>
    <mergeCell ref="A35:D35"/>
    <mergeCell ref="A43:C43"/>
    <mergeCell ref="A44:C44"/>
    <mergeCell ref="A26:D26"/>
    <mergeCell ref="A8:E8"/>
    <mergeCell ref="A12:D12"/>
    <mergeCell ref="A3:E3"/>
    <mergeCell ref="A4:E4"/>
    <mergeCell ref="A16:D16"/>
    <mergeCell ref="A17:D17"/>
    <mergeCell ref="A20:B20"/>
    <mergeCell ref="A21:C21"/>
    <mergeCell ref="A23:D23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78" workbookViewId="0">
      <selection activeCell="F93" sqref="F93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63" t="s">
        <v>100</v>
      </c>
      <c r="B1" s="163"/>
      <c r="C1" s="163"/>
      <c r="D1" s="163"/>
    </row>
    <row r="2" spans="1:6" ht="22.8" x14ac:dyDescent="0.4">
      <c r="A2" s="163" t="s">
        <v>101</v>
      </c>
      <c r="B2" s="163"/>
      <c r="C2" s="163"/>
      <c r="D2" s="163"/>
    </row>
    <row r="3" spans="1:6" x14ac:dyDescent="0.3">
      <c r="A3" s="165"/>
      <c r="B3" s="165"/>
      <c r="C3" s="165"/>
      <c r="D3" s="165"/>
    </row>
    <row r="4" spans="1:6" x14ac:dyDescent="0.3">
      <c r="A4" s="32" t="s">
        <v>109</v>
      </c>
      <c r="B4" s="167" t="s">
        <v>165</v>
      </c>
      <c r="C4" s="167"/>
    </row>
    <row r="5" spans="1:6" x14ac:dyDescent="0.3">
      <c r="A5" s="32" t="s">
        <v>110</v>
      </c>
      <c r="B5" s="167" t="s">
        <v>176</v>
      </c>
      <c r="C5" s="167"/>
      <c r="E5" s="53"/>
    </row>
    <row r="6" spans="1:6" x14ac:dyDescent="0.3">
      <c r="A6" s="32"/>
      <c r="B6" s="167"/>
      <c r="C6" s="167"/>
    </row>
    <row r="7" spans="1:6" x14ac:dyDescent="0.3">
      <c r="A7" s="164" t="s">
        <v>35</v>
      </c>
      <c r="B7" s="164"/>
      <c r="C7" s="164"/>
      <c r="D7" s="80"/>
      <c r="E7" s="80"/>
      <c r="F7" s="80"/>
    </row>
    <row r="8" spans="1:6" ht="16.2" thickBot="1" x14ac:dyDescent="0.35">
      <c r="D8" s="80"/>
      <c r="E8" s="80"/>
      <c r="F8" s="80"/>
    </row>
    <row r="9" spans="1:6" ht="16.2" thickBot="1" x14ac:dyDescent="0.35">
      <c r="A9" s="13">
        <v>1</v>
      </c>
      <c r="B9" s="127" t="s">
        <v>36</v>
      </c>
      <c r="C9" s="127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/>
      <c r="E13" s="74">
        <f>E10*1.6</f>
        <v>17.448930909090912</v>
      </c>
      <c r="F13" s="80"/>
    </row>
    <row r="14" spans="1:6" ht="16.2" thickBot="1" x14ac:dyDescent="0.35">
      <c r="A14" s="161" t="s">
        <v>5</v>
      </c>
      <c r="B14" s="162"/>
      <c r="C14" s="39">
        <f>SUM(C10:C13)</f>
        <v>2451.0077024727275</v>
      </c>
      <c r="D14" s="80"/>
      <c r="E14" s="80"/>
      <c r="F14" s="80"/>
    </row>
    <row r="17" spans="1:4" x14ac:dyDescent="0.3">
      <c r="A17" s="160" t="s">
        <v>48</v>
      </c>
      <c r="B17" s="160"/>
      <c r="C17" s="160"/>
    </row>
    <row r="18" spans="1:4" x14ac:dyDescent="0.3">
      <c r="A18" s="12"/>
    </row>
    <row r="19" spans="1:4" x14ac:dyDescent="0.3">
      <c r="A19" s="157" t="s">
        <v>49</v>
      </c>
      <c r="B19" s="157"/>
      <c r="C19" s="157"/>
    </row>
    <row r="20" spans="1:4" ht="16.2" thickBot="1" x14ac:dyDescent="0.35"/>
    <row r="21" spans="1:4" ht="16.2" thickBot="1" x14ac:dyDescent="0.35">
      <c r="A21" s="13" t="s">
        <v>50</v>
      </c>
      <c r="B21" s="127" t="s">
        <v>51</v>
      </c>
      <c r="C21" s="127" t="s">
        <v>57</v>
      </c>
      <c r="D21" s="127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204.16894161597818</v>
      </c>
    </row>
    <row r="23" spans="1:4" ht="15.75" customHeight="1" thickBot="1" x14ac:dyDescent="0.35">
      <c r="A23" s="15" t="s">
        <v>40</v>
      </c>
      <c r="B23" s="33" t="s">
        <v>53</v>
      </c>
      <c r="C23" s="37">
        <v>0.121</v>
      </c>
      <c r="D23" s="38">
        <f>C$14*C23</f>
        <v>296.57193199919999</v>
      </c>
    </row>
    <row r="24" spans="1:4" ht="16.2" thickBot="1" x14ac:dyDescent="0.35">
      <c r="A24" s="158" t="s">
        <v>5</v>
      </c>
      <c r="B24" s="159"/>
      <c r="C24" s="40">
        <f>SUM(C22:C23)</f>
        <v>0.20429999999999998</v>
      </c>
      <c r="D24" s="41">
        <f>C$14*C24</f>
        <v>500.7408736151782</v>
      </c>
    </row>
    <row r="27" spans="1:4" x14ac:dyDescent="0.3">
      <c r="A27" s="166" t="s">
        <v>54</v>
      </c>
      <c r="B27" s="166"/>
      <c r="C27" s="166"/>
      <c r="D27" s="166"/>
    </row>
    <row r="28" spans="1:4" ht="16.2" thickBot="1" x14ac:dyDescent="0.35"/>
    <row r="29" spans="1:4" ht="16.2" thickBot="1" x14ac:dyDescent="0.35">
      <c r="A29" s="13" t="s">
        <v>55</v>
      </c>
      <c r="B29" s="127" t="s">
        <v>56</v>
      </c>
      <c r="C29" s="127" t="s">
        <v>57</v>
      </c>
      <c r="D29" s="127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590.34971521758121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73.793714402197651</v>
      </c>
    </row>
    <row r="32" spans="1:4" ht="16.2" thickBot="1" x14ac:dyDescent="0.35">
      <c r="A32" s="15" t="s">
        <v>41</v>
      </c>
      <c r="B32" s="16" t="s">
        <v>60</v>
      </c>
      <c r="C32" s="117">
        <f>'Posto 12x36 diurno'!C30</f>
        <v>0.03</v>
      </c>
      <c r="D32" s="38">
        <f t="shared" si="0"/>
        <v>88.552457282637164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44.276228641318582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29.517485760879058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17.710491456527436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5.9034971521758122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236.13988608703247</v>
      </c>
    </row>
    <row r="38" spans="1:5" ht="16.2" thickBot="1" x14ac:dyDescent="0.35">
      <c r="A38" s="158" t="s">
        <v>64</v>
      </c>
      <c r="B38" s="159"/>
      <c r="C38" s="17">
        <f>SUM(C30:C37)</f>
        <v>0.36800000000000005</v>
      </c>
      <c r="D38" s="38">
        <f t="shared" si="0"/>
        <v>1086.2434760003496</v>
      </c>
      <c r="E38" s="68">
        <f>C38*C24</f>
        <v>7.5182399999999996E-2</v>
      </c>
    </row>
    <row r="41" spans="1:5" x14ac:dyDescent="0.3">
      <c r="A41" s="157" t="s">
        <v>65</v>
      </c>
      <c r="B41" s="157"/>
      <c r="C41" s="157"/>
    </row>
    <row r="42" spans="1:5" ht="16.2" thickBot="1" x14ac:dyDescent="0.35"/>
    <row r="43" spans="1:5" ht="16.2" thickBot="1" x14ac:dyDescent="0.35">
      <c r="A43" s="13" t="s">
        <v>66</v>
      </c>
      <c r="B43" s="127" t="s">
        <v>67</v>
      </c>
      <c r="C43" s="127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'Planilha de Apoio PEN'!D14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'Planilha de Apoio PEN'!D21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8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'Planilha de Apoio PEN'!D25</f>
        <v>161.0915</v>
      </c>
    </row>
    <row r="48" spans="1:5" ht="16.2" thickBot="1" x14ac:dyDescent="0.35">
      <c r="A48" s="46" t="s">
        <v>43</v>
      </c>
      <c r="B48" s="119" t="s">
        <v>145</v>
      </c>
      <c r="C48" s="118"/>
    </row>
    <row r="49" spans="1:4" ht="16.2" thickBot="1" x14ac:dyDescent="0.35">
      <c r="A49" s="161" t="s">
        <v>5</v>
      </c>
      <c r="B49" s="162"/>
      <c r="C49" s="23">
        <f>SUM(C44:C48)</f>
        <v>1009.9431</v>
      </c>
    </row>
    <row r="52" spans="1:4" x14ac:dyDescent="0.3">
      <c r="A52" s="157" t="s">
        <v>69</v>
      </c>
      <c r="B52" s="157"/>
      <c r="C52" s="157"/>
    </row>
    <row r="53" spans="1:4" ht="16.2" thickBot="1" x14ac:dyDescent="0.35"/>
    <row r="54" spans="1:4" ht="16.2" thickBot="1" x14ac:dyDescent="0.35">
      <c r="A54" s="13">
        <v>2</v>
      </c>
      <c r="B54" s="127" t="s">
        <v>70</v>
      </c>
      <c r="C54" s="12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500.7408736151782</v>
      </c>
    </row>
    <row r="56" spans="1:4" ht="16.2" thickBot="1" x14ac:dyDescent="0.35">
      <c r="A56" s="15" t="s">
        <v>55</v>
      </c>
      <c r="B56" s="16" t="s">
        <v>56</v>
      </c>
      <c r="C56" s="23">
        <f>D38</f>
        <v>1086.2434760003496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158" t="s">
        <v>5</v>
      </c>
      <c r="B58" s="159"/>
      <c r="C58" s="23">
        <f>SUM(C55:C57)</f>
        <v>2596.9274496155276</v>
      </c>
    </row>
    <row r="59" spans="1:4" x14ac:dyDescent="0.3">
      <c r="A59" s="2"/>
    </row>
    <row r="61" spans="1:4" x14ac:dyDescent="0.3">
      <c r="A61" s="160" t="s">
        <v>71</v>
      </c>
      <c r="B61" s="160"/>
      <c r="C61" s="160"/>
    </row>
    <row r="62" spans="1:4" ht="16.2" thickBot="1" x14ac:dyDescent="0.35"/>
    <row r="63" spans="1:4" ht="16.2" thickBot="1" x14ac:dyDescent="0.35">
      <c r="A63" s="13">
        <v>3</v>
      </c>
      <c r="B63" s="127" t="s">
        <v>72</v>
      </c>
      <c r="C63" s="127" t="s">
        <v>57</v>
      </c>
      <c r="D63" s="127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10.294232350385455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0.82353858803083635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8.823627728901819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47.549549427970916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17.498234189493299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89.216680370007282</v>
      </c>
    </row>
    <row r="70" spans="1:4" ht="16.2" thickBot="1" x14ac:dyDescent="0.35">
      <c r="A70" s="158" t="s">
        <v>5</v>
      </c>
      <c r="B70" s="159"/>
      <c r="C70" s="27">
        <f>SUM(C64:C69)</f>
        <v>7.1075200000000005E-2</v>
      </c>
      <c r="D70" s="23">
        <f>SUM(D64:D69)</f>
        <v>174.2058626547896</v>
      </c>
    </row>
    <row r="73" spans="1:4" x14ac:dyDescent="0.3">
      <c r="A73" s="160" t="s">
        <v>79</v>
      </c>
      <c r="B73" s="160"/>
      <c r="C73" s="160"/>
    </row>
    <row r="76" spans="1:4" x14ac:dyDescent="0.3">
      <c r="A76" s="157" t="s">
        <v>80</v>
      </c>
      <c r="B76" s="157"/>
      <c r="C76" s="157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27" t="s">
        <v>82</v>
      </c>
      <c r="C78" s="127" t="s">
        <v>57</v>
      </c>
      <c r="D78" s="127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17.020886822727274</v>
      </c>
    </row>
    <row r="80" spans="1:4" ht="16.2" thickBot="1" x14ac:dyDescent="0.35">
      <c r="A80" s="15" t="s">
        <v>40</v>
      </c>
      <c r="B80" s="16" t="s">
        <v>82</v>
      </c>
      <c r="C80" s="120">
        <v>0.02</v>
      </c>
      <c r="D80" s="23">
        <f t="shared" si="1"/>
        <v>49.020154049454554</v>
      </c>
    </row>
    <row r="81" spans="1:7" ht="16.2" thickBot="1" x14ac:dyDescent="0.35">
      <c r="A81" s="15" t="s">
        <v>41</v>
      </c>
      <c r="B81" s="16" t="s">
        <v>83</v>
      </c>
      <c r="C81" s="120">
        <v>1.4999999999999999E-2</v>
      </c>
      <c r="D81" s="23">
        <f t="shared" si="1"/>
        <v>36.765115537090914</v>
      </c>
    </row>
    <row r="82" spans="1:7" ht="16.2" thickBot="1" x14ac:dyDescent="0.35">
      <c r="A82" s="15" t="s">
        <v>42</v>
      </c>
      <c r="B82" s="16" t="s">
        <v>84</v>
      </c>
      <c r="C82" s="120">
        <v>0.01</v>
      </c>
      <c r="D82" s="23">
        <f t="shared" si="1"/>
        <v>24.510077024727277</v>
      </c>
    </row>
    <row r="83" spans="1:7" ht="16.2" thickBot="1" x14ac:dyDescent="0.35">
      <c r="A83" s="15" t="s">
        <v>43</v>
      </c>
      <c r="B83" s="16" t="s">
        <v>85</v>
      </c>
      <c r="C83" s="120">
        <v>0.01</v>
      </c>
      <c r="D83" s="23">
        <f t="shared" si="1"/>
        <v>24.510077024727277</v>
      </c>
    </row>
    <row r="84" spans="1:7" ht="16.2" thickBot="1" x14ac:dyDescent="0.35">
      <c r="A84" s="15" t="s">
        <v>45</v>
      </c>
      <c r="B84" s="121" t="s">
        <v>47</v>
      </c>
      <c r="C84" s="120">
        <v>0</v>
      </c>
      <c r="D84" s="23">
        <f t="shared" si="1"/>
        <v>0</v>
      </c>
    </row>
    <row r="85" spans="1:7" ht="16.2" thickBot="1" x14ac:dyDescent="0.35">
      <c r="A85" s="158" t="s">
        <v>64</v>
      </c>
      <c r="B85" s="159"/>
      <c r="C85" s="27">
        <f>SUM(C79:C84)</f>
        <v>6.1944444444444448E-2</v>
      </c>
      <c r="D85" s="23">
        <f t="shared" si="1"/>
        <v>151.82631045872731</v>
      </c>
    </row>
    <row r="86" spans="1:7" x14ac:dyDescent="0.3">
      <c r="C86" s="53">
        <f>C24+C38+C70+C85+E38</f>
        <v>0.78050204444444449</v>
      </c>
    </row>
    <row r="88" spans="1:7" x14ac:dyDescent="0.3">
      <c r="A88" s="157" t="s">
        <v>86</v>
      </c>
      <c r="B88" s="157"/>
      <c r="C88" s="157"/>
      <c r="D88" s="80"/>
      <c r="E88" s="80"/>
      <c r="F88" s="80"/>
      <c r="G88" s="80"/>
    </row>
    <row r="89" spans="1:7" ht="16.2" thickBot="1" x14ac:dyDescent="0.35">
      <c r="A89" s="12"/>
      <c r="D89" s="80"/>
      <c r="E89" s="73"/>
      <c r="F89" s="73"/>
      <c r="G89" s="80"/>
    </row>
    <row r="90" spans="1:7" ht="16.2" thickBot="1" x14ac:dyDescent="0.35">
      <c r="A90" s="13" t="s">
        <v>87</v>
      </c>
      <c r="B90" s="127" t="s">
        <v>129</v>
      </c>
      <c r="C90" s="127" t="s">
        <v>37</v>
      </c>
      <c r="D90" s="80"/>
      <c r="E90" s="73"/>
      <c r="F90" s="70">
        <f>C10+C11</f>
        <v>2399.2280000000001</v>
      </c>
      <c r="G90" s="80"/>
    </row>
    <row r="91" spans="1:7" ht="16.2" thickBot="1" x14ac:dyDescent="0.35">
      <c r="A91" s="15" t="s">
        <v>38</v>
      </c>
      <c r="B91" s="16" t="s">
        <v>102</v>
      </c>
      <c r="C91" s="52">
        <f>F93*0.5</f>
        <v>226.83610181818185</v>
      </c>
      <c r="D91" s="80"/>
      <c r="E91" s="73"/>
      <c r="F91" s="70">
        <f>F90/220</f>
        <v>10.905581818181819</v>
      </c>
      <c r="G91" s="80"/>
    </row>
    <row r="92" spans="1:7" ht="16.2" thickBot="1" x14ac:dyDescent="0.35">
      <c r="A92" s="158" t="s">
        <v>5</v>
      </c>
      <c r="B92" s="159"/>
      <c r="C92" s="52">
        <f>C91</f>
        <v>226.83610181818185</v>
      </c>
      <c r="D92" s="80"/>
      <c r="E92" s="73"/>
      <c r="F92" s="70">
        <f>F91*1.6</f>
        <v>17.448930909090912</v>
      </c>
      <c r="G92" s="80"/>
    </row>
    <row r="93" spans="1:7" x14ac:dyDescent="0.3">
      <c r="D93" s="80"/>
      <c r="E93" s="73"/>
      <c r="F93" s="70">
        <f>F92*26</f>
        <v>453.67220363636369</v>
      </c>
      <c r="G93" s="80"/>
    </row>
    <row r="94" spans="1:7" x14ac:dyDescent="0.3">
      <c r="D94" s="80"/>
      <c r="E94" s="80"/>
      <c r="F94" s="80"/>
      <c r="G94" s="80"/>
    </row>
    <row r="95" spans="1:7" x14ac:dyDescent="0.3">
      <c r="A95" s="157" t="s">
        <v>89</v>
      </c>
      <c r="B95" s="157"/>
      <c r="C95" s="157"/>
      <c r="D95" s="80"/>
      <c r="E95" s="80"/>
      <c r="F95" s="80"/>
      <c r="G95" s="80"/>
    </row>
    <row r="96" spans="1:7" ht="16.2" thickBot="1" x14ac:dyDescent="0.35">
      <c r="A96" s="12"/>
      <c r="D96" s="80"/>
      <c r="E96" s="80"/>
      <c r="F96" s="80"/>
      <c r="G96" s="80"/>
    </row>
    <row r="97" spans="1:3" ht="16.2" thickBot="1" x14ac:dyDescent="0.35">
      <c r="A97" s="13">
        <v>4</v>
      </c>
      <c r="B97" s="127" t="s">
        <v>90</v>
      </c>
      <c r="C97" s="12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151.82631045872731</v>
      </c>
    </row>
    <row r="99" spans="1:3" ht="16.2" thickBot="1" x14ac:dyDescent="0.35">
      <c r="A99" s="15" t="s">
        <v>87</v>
      </c>
      <c r="B99" s="16" t="s">
        <v>88</v>
      </c>
      <c r="C99" s="23">
        <f>C92</f>
        <v>226.83610181818185</v>
      </c>
    </row>
    <row r="100" spans="1:3" ht="16.2" thickBot="1" x14ac:dyDescent="0.35">
      <c r="A100" s="158" t="s">
        <v>5</v>
      </c>
      <c r="B100" s="159"/>
      <c r="C100" s="39">
        <f>C98+C99</f>
        <v>378.66241227690915</v>
      </c>
    </row>
    <row r="103" spans="1:3" x14ac:dyDescent="0.3">
      <c r="A103" s="160" t="s">
        <v>91</v>
      </c>
      <c r="B103" s="160"/>
      <c r="C103" s="160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27" t="s">
        <v>37</v>
      </c>
    </row>
    <row r="106" spans="1:3" ht="16.2" thickBot="1" x14ac:dyDescent="0.35">
      <c r="A106" s="15" t="s">
        <v>38</v>
      </c>
      <c r="B106" s="16" t="s">
        <v>92</v>
      </c>
      <c r="C106" s="118">
        <f>'Planilha de Apoio PEN'!C46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8">
        <f>'Planilha de Apoio PEN'!D34</f>
        <v>72.938749999999999</v>
      </c>
    </row>
    <row r="108" spans="1:3" ht="16.2" thickBot="1" x14ac:dyDescent="0.35">
      <c r="A108" s="15" t="s">
        <v>41</v>
      </c>
      <c r="B108" s="121" t="s">
        <v>146</v>
      </c>
      <c r="C108" s="118"/>
    </row>
    <row r="109" spans="1:3" ht="16.2" thickBot="1" x14ac:dyDescent="0.35">
      <c r="A109" s="15" t="s">
        <v>42</v>
      </c>
      <c r="B109" s="121" t="s">
        <v>146</v>
      </c>
      <c r="C109" s="118"/>
    </row>
    <row r="110" spans="1:3" ht="16.2" thickBot="1" x14ac:dyDescent="0.35">
      <c r="A110" s="158" t="s">
        <v>64</v>
      </c>
      <c r="B110" s="159"/>
      <c r="C110" s="23">
        <f>SUM(C106:C109)</f>
        <v>176.27208333333334</v>
      </c>
    </row>
    <row r="113" spans="1:4" x14ac:dyDescent="0.3">
      <c r="A113" s="160" t="s">
        <v>94</v>
      </c>
      <c r="B113" s="160"/>
      <c r="C113" s="160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27" t="s">
        <v>57</v>
      </c>
      <c r="D115" s="127" t="s">
        <v>37</v>
      </c>
    </row>
    <row r="116" spans="1:4" ht="16.2" thickBot="1" x14ac:dyDescent="0.35">
      <c r="A116" s="15" t="s">
        <v>38</v>
      </c>
      <c r="B116" s="43" t="s">
        <v>24</v>
      </c>
      <c r="C116" s="117">
        <f>'Posto 12x36 diurno'!C114</f>
        <v>0.1</v>
      </c>
      <c r="D116" s="45">
        <f>C116*C135</f>
        <v>577.70755103532872</v>
      </c>
    </row>
    <row r="117" spans="1:4" ht="16.2" thickBot="1" x14ac:dyDescent="0.35">
      <c r="A117" s="15" t="s">
        <v>40</v>
      </c>
      <c r="B117" s="43" t="s">
        <v>26</v>
      </c>
      <c r="C117" s="117">
        <f>C116</f>
        <v>0.1</v>
      </c>
      <c r="D117" s="45">
        <f>C117*(C135+D116)</f>
        <v>635.47830613886163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255.14453991475293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209.70784102582434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45.436698888928603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139.80522735054956</v>
      </c>
    </row>
    <row r="124" spans="1:4" ht="16.2" thickBot="1" x14ac:dyDescent="0.35">
      <c r="A124" s="173" t="s">
        <v>64</v>
      </c>
      <c r="B124" s="174"/>
      <c r="C124" s="44">
        <f>C116+C117+C119+C122+C123</f>
        <v>0.25650000000000001</v>
      </c>
      <c r="D124" s="45">
        <f>D116+D117+D119+D122+D123</f>
        <v>1608.1356244394929</v>
      </c>
    </row>
    <row r="127" spans="1:4" x14ac:dyDescent="0.3">
      <c r="A127" s="160" t="s">
        <v>95</v>
      </c>
      <c r="B127" s="160"/>
      <c r="C127" s="160"/>
    </row>
    <row r="128" spans="1:4" ht="16.2" thickBot="1" x14ac:dyDescent="0.35"/>
    <row r="129" spans="1:3" ht="16.2" thickBot="1" x14ac:dyDescent="0.35">
      <c r="A129" s="13"/>
      <c r="B129" s="127" t="s">
        <v>96</v>
      </c>
      <c r="C129" s="12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2451.0077024727275</v>
      </c>
    </row>
    <row r="131" spans="1:3" ht="16.5" customHeight="1" thickBot="1" x14ac:dyDescent="0.35">
      <c r="A131" s="21" t="s">
        <v>40</v>
      </c>
      <c r="B131" s="16" t="s">
        <v>48</v>
      </c>
      <c r="C131" s="42">
        <f>C58</f>
        <v>2596.9274496155276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174.2058626547896</v>
      </c>
    </row>
    <row r="133" spans="1:3" ht="15.75" customHeight="1" thickBot="1" x14ac:dyDescent="0.35">
      <c r="A133" s="21" t="s">
        <v>42</v>
      </c>
      <c r="B133" s="16" t="s">
        <v>79</v>
      </c>
      <c r="C133" s="42">
        <f>C100</f>
        <v>378.66241227690915</v>
      </c>
    </row>
    <row r="134" spans="1:3" ht="15.75" customHeight="1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 x14ac:dyDescent="0.35">
      <c r="A135" s="158" t="s">
        <v>97</v>
      </c>
      <c r="B135" s="159"/>
      <c r="C135" s="42">
        <f>SUM(C130:C134)</f>
        <v>5777.0755103532874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1608.1356244394929</v>
      </c>
    </row>
    <row r="137" spans="1:3" x14ac:dyDescent="0.3">
      <c r="A137" s="171" t="s">
        <v>99</v>
      </c>
      <c r="B137" s="172"/>
      <c r="C137" s="49">
        <f>C135+C136</f>
        <v>7385.2111347927803</v>
      </c>
    </row>
    <row r="138" spans="1:3" x14ac:dyDescent="0.3">
      <c r="A138" s="168" t="s">
        <v>118</v>
      </c>
      <c r="B138" s="169"/>
      <c r="C138" s="51">
        <v>2</v>
      </c>
    </row>
    <row r="139" spans="1:3" ht="16.2" thickBot="1" x14ac:dyDescent="0.35">
      <c r="A139" s="170" t="s">
        <v>119</v>
      </c>
      <c r="B139" s="170"/>
      <c r="C139" s="50">
        <f>C137*C138</f>
        <v>14770.422269585561</v>
      </c>
    </row>
  </sheetData>
  <sheetProtection password="F668" sheet="1" objects="1" scenarios="1"/>
  <mergeCells count="35">
    <mergeCell ref="A139:B139"/>
    <mergeCell ref="A110:B110"/>
    <mergeCell ref="A113:C113"/>
    <mergeCell ref="A124:B124"/>
    <mergeCell ref="A127:C127"/>
    <mergeCell ref="A137:B137"/>
    <mergeCell ref="A138:B138"/>
    <mergeCell ref="A58:B58"/>
    <mergeCell ref="A61:C61"/>
    <mergeCell ref="A70:B70"/>
    <mergeCell ref="A73:C73"/>
    <mergeCell ref="A76:C76"/>
    <mergeCell ref="A85:B85"/>
    <mergeCell ref="A135:B135"/>
    <mergeCell ref="A14:B14"/>
    <mergeCell ref="A17:C17"/>
    <mergeCell ref="A19:C19"/>
    <mergeCell ref="A24:B24"/>
    <mergeCell ref="A27:D27"/>
    <mergeCell ref="A92:B92"/>
    <mergeCell ref="A95:C95"/>
    <mergeCell ref="A100:B100"/>
    <mergeCell ref="A103:C103"/>
    <mergeCell ref="A88:C88"/>
    <mergeCell ref="A38:B38"/>
    <mergeCell ref="A41:C41"/>
    <mergeCell ref="A49:B49"/>
    <mergeCell ref="A52:C52"/>
    <mergeCell ref="A7:C7"/>
    <mergeCell ref="A1:D1"/>
    <mergeCell ref="A2:D2"/>
    <mergeCell ref="A3:D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scale="69" orientation="portrait" r:id="rId1"/>
  <rowBreaks count="2" manualBreakCount="2">
    <brk id="49" max="3" man="1"/>
    <brk id="93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D6" sqref="D6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6" t="s">
        <v>13</v>
      </c>
      <c r="B3" s="187"/>
      <c r="C3" s="187"/>
      <c r="D3" s="187"/>
      <c r="E3" s="188"/>
    </row>
    <row r="4" spans="1:5" ht="16.2" thickBot="1" x14ac:dyDescent="0.35">
      <c r="A4" s="186" t="s">
        <v>153</v>
      </c>
      <c r="B4" s="187"/>
      <c r="C4" s="187"/>
      <c r="D4" s="187"/>
      <c r="E4" s="188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6" t="s">
        <v>17</v>
      </c>
      <c r="B8" s="187"/>
      <c r="C8" s="187"/>
      <c r="D8" s="187"/>
      <c r="E8" s="188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9" t="s">
        <v>159</v>
      </c>
      <c r="B12" s="190"/>
      <c r="C12" s="190"/>
      <c r="D12" s="191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9" t="s">
        <v>19</v>
      </c>
      <c r="B16" s="190"/>
      <c r="C16" s="190"/>
      <c r="D16" s="191"/>
    </row>
    <row r="17" spans="1:5" ht="16.2" thickBot="1" x14ac:dyDescent="0.35">
      <c r="A17" s="189" t="str">
        <f>A4</f>
        <v>Posto Seg Sab</v>
      </c>
      <c r="B17" s="190"/>
      <c r="C17" s="190"/>
      <c r="D17" s="191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92" t="s">
        <v>117</v>
      </c>
      <c r="B20" s="194"/>
      <c r="C20" s="79">
        <v>0.18</v>
      </c>
      <c r="D20" s="99">
        <f>((B19*C19)*C20)</f>
        <v>150.2748</v>
      </c>
    </row>
    <row r="21" spans="1:5" ht="16.2" thickBot="1" x14ac:dyDescent="0.35">
      <c r="A21" s="199" t="s">
        <v>157</v>
      </c>
      <c r="B21" s="200"/>
      <c r="C21" s="200"/>
      <c r="D21" s="114">
        <f>D19-D20</f>
        <v>684.58519999999999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5" t="s">
        <v>128</v>
      </c>
      <c r="B23" s="196"/>
      <c r="C23" s="196"/>
      <c r="D23" s="197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8" t="s">
        <v>120</v>
      </c>
      <c r="B26" s="198"/>
      <c r="C26" s="198"/>
      <c r="D26" s="198"/>
    </row>
    <row r="27" spans="1:5" ht="15.6" x14ac:dyDescent="0.3">
      <c r="A27" s="198" t="s">
        <v>126</v>
      </c>
      <c r="B27" s="198"/>
      <c r="C27" s="198"/>
      <c r="D27" s="198"/>
    </row>
    <row r="28" spans="1:5" ht="15.6" x14ac:dyDescent="0.3">
      <c r="A28" s="102" t="s">
        <v>2</v>
      </c>
      <c r="B28" s="102" t="s">
        <v>3</v>
      </c>
      <c r="C28" s="103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7" t="s">
        <v>5</v>
      </c>
      <c r="B34" s="178"/>
      <c r="C34" s="179"/>
      <c r="D34" s="104">
        <f>SUM(D29:D33)</f>
        <v>72.938749999999999</v>
      </c>
    </row>
    <row r="35" spans="1:4" ht="16.2" thickBot="1" x14ac:dyDescent="0.35">
      <c r="A35" s="180" t="s">
        <v>150</v>
      </c>
      <c r="B35" s="181"/>
      <c r="C35" s="181"/>
      <c r="D35" s="182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3" t="s">
        <v>32</v>
      </c>
      <c r="B43" s="184"/>
      <c r="C43" s="185"/>
      <c r="D43" s="108"/>
    </row>
    <row r="44" spans="1:4" ht="16.2" thickBot="1" x14ac:dyDescent="0.35">
      <c r="A44" s="183" t="s">
        <v>33</v>
      </c>
      <c r="B44" s="184"/>
      <c r="C44" s="185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activeCell="C35" sqref="C3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63" t="s">
        <v>100</v>
      </c>
      <c r="B1" s="163"/>
      <c r="C1" s="163"/>
      <c r="D1" s="163"/>
    </row>
    <row r="2" spans="1:6" ht="22.8" x14ac:dyDescent="0.4">
      <c r="A2" s="163" t="s">
        <v>101</v>
      </c>
      <c r="B2" s="163"/>
      <c r="C2" s="163"/>
      <c r="D2" s="163"/>
    </row>
    <row r="3" spans="1:6" x14ac:dyDescent="0.3">
      <c r="A3" s="165"/>
      <c r="B3" s="165"/>
      <c r="C3" s="165"/>
      <c r="D3" s="165"/>
    </row>
    <row r="4" spans="1:6" x14ac:dyDescent="0.3">
      <c r="A4" s="32" t="s">
        <v>109</v>
      </c>
      <c r="B4" s="167" t="s">
        <v>165</v>
      </c>
      <c r="C4" s="167"/>
    </row>
    <row r="5" spans="1:6" x14ac:dyDescent="0.3">
      <c r="A5" s="32" t="s">
        <v>110</v>
      </c>
      <c r="B5" s="167" t="s">
        <v>177</v>
      </c>
      <c r="C5" s="167"/>
      <c r="E5" s="53"/>
    </row>
    <row r="6" spans="1:6" x14ac:dyDescent="0.3">
      <c r="A6" s="32"/>
      <c r="B6" s="167"/>
      <c r="C6" s="167"/>
    </row>
    <row r="7" spans="1:6" x14ac:dyDescent="0.3">
      <c r="A7" s="164" t="s">
        <v>35</v>
      </c>
      <c r="B7" s="164"/>
      <c r="C7" s="164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>
        <f>1.5*4.34</f>
        <v>6.51</v>
      </c>
      <c r="E13" s="74">
        <f>E10*1.6</f>
        <v>17.448930909090912</v>
      </c>
      <c r="F13" s="80"/>
    </row>
    <row r="14" spans="1:6" ht="16.2" thickBot="1" x14ac:dyDescent="0.35">
      <c r="A14" s="15" t="s">
        <v>43</v>
      </c>
      <c r="B14" s="16" t="s">
        <v>155</v>
      </c>
      <c r="C14" s="23">
        <f>D13*E13</f>
        <v>113.59254021818184</v>
      </c>
      <c r="D14" s="80"/>
      <c r="E14" s="80"/>
      <c r="F14" s="80"/>
    </row>
    <row r="15" spans="1:6" ht="16.2" thickBot="1" x14ac:dyDescent="0.35">
      <c r="A15" s="15" t="s">
        <v>45</v>
      </c>
      <c r="B15" s="16" t="s">
        <v>156</v>
      </c>
      <c r="C15" s="23">
        <f>C14*22%</f>
        <v>24.990358848000003</v>
      </c>
      <c r="D15" s="80"/>
      <c r="E15" s="80"/>
      <c r="F15" s="80"/>
    </row>
    <row r="16" spans="1:6" ht="16.2" thickBot="1" x14ac:dyDescent="0.35">
      <c r="A16" s="161" t="s">
        <v>5</v>
      </c>
      <c r="B16" s="162"/>
      <c r="C16" s="39">
        <f>SUM(C10:C15)</f>
        <v>2589.5906015389096</v>
      </c>
      <c r="D16" s="80"/>
      <c r="E16" s="80"/>
      <c r="F16" s="80"/>
    </row>
    <row r="19" spans="1:4" x14ac:dyDescent="0.3">
      <c r="A19" s="160" t="s">
        <v>48</v>
      </c>
      <c r="B19" s="160"/>
      <c r="C19" s="160"/>
    </row>
    <row r="20" spans="1:4" x14ac:dyDescent="0.3">
      <c r="A20" s="12"/>
    </row>
    <row r="21" spans="1:4" x14ac:dyDescent="0.3">
      <c r="A21" s="157" t="s">
        <v>49</v>
      </c>
      <c r="B21" s="157"/>
      <c r="C21" s="157"/>
    </row>
    <row r="22" spans="1:4" ht="16.2" thickBot="1" x14ac:dyDescent="0.35"/>
    <row r="23" spans="1:4" ht="16.2" thickBot="1" x14ac:dyDescent="0.35">
      <c r="A23" s="13" t="s">
        <v>50</v>
      </c>
      <c r="B23" s="55" t="s">
        <v>51</v>
      </c>
      <c r="C23" s="55" t="s">
        <v>57</v>
      </c>
      <c r="D23" s="55" t="s">
        <v>37</v>
      </c>
    </row>
    <row r="24" spans="1:4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215.71289710819116</v>
      </c>
    </row>
    <row r="25" spans="1:4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313.34046278620804</v>
      </c>
    </row>
    <row r="26" spans="1:4" ht="16.2" thickBot="1" x14ac:dyDescent="0.35">
      <c r="A26" s="158" t="s">
        <v>5</v>
      </c>
      <c r="B26" s="159"/>
      <c r="C26" s="40">
        <f>SUM(C24:C25)</f>
        <v>0.20429999999999998</v>
      </c>
      <c r="D26" s="41">
        <f>C$16*C26</f>
        <v>529.05335989439914</v>
      </c>
    </row>
    <row r="29" spans="1:4" x14ac:dyDescent="0.3">
      <c r="A29" s="166" t="s">
        <v>54</v>
      </c>
      <c r="B29" s="166"/>
      <c r="C29" s="166"/>
      <c r="D29" s="166"/>
    </row>
    <row r="30" spans="1:4" ht="16.2" thickBot="1" x14ac:dyDescent="0.35"/>
    <row r="31" spans="1:4" ht="16.2" thickBot="1" x14ac:dyDescent="0.35">
      <c r="A31" s="13" t="s">
        <v>55</v>
      </c>
      <c r="B31" s="55" t="s">
        <v>56</v>
      </c>
      <c r="C31" s="55" t="s">
        <v>57</v>
      </c>
      <c r="D31" s="55" t="s">
        <v>37</v>
      </c>
    </row>
    <row r="32" spans="1:4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623.7287922866617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77.966099035832713</v>
      </c>
    </row>
    <row r="34" spans="1:5" ht="16.2" thickBot="1" x14ac:dyDescent="0.35">
      <c r="A34" s="15" t="s">
        <v>41</v>
      </c>
      <c r="B34" s="16" t="s">
        <v>60</v>
      </c>
      <c r="C34" s="134">
        <f>'Posto 12x36 diurno'!C30</f>
        <v>0.03</v>
      </c>
      <c r="D34" s="38">
        <f t="shared" si="0"/>
        <v>93.559318842999247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46.779659421499623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31.186439614333086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18.711863768599851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6.2372879228666172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249.49151691466469</v>
      </c>
    </row>
    <row r="40" spans="1:5" ht="16.2" thickBot="1" x14ac:dyDescent="0.35">
      <c r="A40" s="158" t="s">
        <v>64</v>
      </c>
      <c r="B40" s="159"/>
      <c r="C40" s="17">
        <f>SUM(C32:C39)</f>
        <v>0.36800000000000005</v>
      </c>
      <c r="D40" s="38">
        <f t="shared" si="0"/>
        <v>1147.6609778074576</v>
      </c>
      <c r="E40" s="68">
        <f>C40*C26</f>
        <v>7.5182399999999996E-2</v>
      </c>
    </row>
    <row r="43" spans="1:5" x14ac:dyDescent="0.3">
      <c r="A43" s="157" t="s">
        <v>65</v>
      </c>
      <c r="B43" s="157"/>
      <c r="C43" s="157"/>
    </row>
    <row r="44" spans="1:5" ht="16.2" thickBot="1" x14ac:dyDescent="0.35"/>
    <row r="45" spans="1:5" ht="16.2" thickBot="1" x14ac:dyDescent="0.35">
      <c r="A45" s="13" t="s">
        <v>66</v>
      </c>
      <c r="B45" s="55" t="s">
        <v>67</v>
      </c>
      <c r="C45" s="55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'Planlha de Apoio TAT 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'Planlha de Apoio TAT 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8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'Planlha de Apoio TAT '!D25</f>
        <v>161.0915</v>
      </c>
    </row>
    <row r="50" spans="1:3" ht="16.2" thickBot="1" x14ac:dyDescent="0.35">
      <c r="A50" s="46" t="s">
        <v>43</v>
      </c>
      <c r="B50" s="119" t="s">
        <v>145</v>
      </c>
      <c r="C50" s="118"/>
    </row>
    <row r="51" spans="1:3" ht="16.2" thickBot="1" x14ac:dyDescent="0.35">
      <c r="A51" s="161" t="s">
        <v>5</v>
      </c>
      <c r="B51" s="162"/>
      <c r="C51" s="23">
        <f>SUM(C46:C49)</f>
        <v>1009.9431</v>
      </c>
    </row>
    <row r="54" spans="1:3" x14ac:dyDescent="0.3">
      <c r="A54" s="157" t="s">
        <v>69</v>
      </c>
      <c r="B54" s="157"/>
      <c r="C54" s="157"/>
    </row>
    <row r="55" spans="1:3" ht="16.2" thickBot="1" x14ac:dyDescent="0.35"/>
    <row r="56" spans="1:3" ht="16.2" thickBot="1" x14ac:dyDescent="0.35">
      <c r="A56" s="13">
        <v>2</v>
      </c>
      <c r="B56" s="55" t="s">
        <v>70</v>
      </c>
      <c r="C56" s="55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529.05335989439914</v>
      </c>
    </row>
    <row r="58" spans="1:3" ht="16.2" thickBot="1" x14ac:dyDescent="0.35">
      <c r="A58" s="15" t="s">
        <v>55</v>
      </c>
      <c r="B58" s="16" t="s">
        <v>56</v>
      </c>
      <c r="C58" s="23">
        <f>D40</f>
        <v>1147.6609778074576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158" t="s">
        <v>5</v>
      </c>
      <c r="B60" s="159"/>
      <c r="C60" s="23">
        <f>SUM(C57:C59)</f>
        <v>2686.6574377018569</v>
      </c>
    </row>
    <row r="61" spans="1:3" x14ac:dyDescent="0.3">
      <c r="A61" s="2"/>
    </row>
    <row r="63" spans="1:3" x14ac:dyDescent="0.3">
      <c r="A63" s="160" t="s">
        <v>71</v>
      </c>
      <c r="B63" s="160"/>
      <c r="C63" s="160"/>
    </row>
    <row r="64" spans="1:3" ht="16.2" thickBot="1" x14ac:dyDescent="0.35"/>
    <row r="65" spans="1:4" ht="16.2" thickBot="1" x14ac:dyDescent="0.35">
      <c r="A65" s="13">
        <v>3</v>
      </c>
      <c r="B65" s="55" t="s">
        <v>72</v>
      </c>
      <c r="C65" s="55" t="s">
        <v>57</v>
      </c>
      <c r="D65" s="55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10.87628052646342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0.87010244211707355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9.322526165540074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50.238057669854847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18.487605222506584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94.26109789601631</v>
      </c>
    </row>
    <row r="72" spans="1:4" ht="16.2" thickBot="1" x14ac:dyDescent="0.35">
      <c r="A72" s="158" t="s">
        <v>5</v>
      </c>
      <c r="B72" s="159"/>
      <c r="C72" s="27">
        <f>SUM(C66:C71)</f>
        <v>7.1075200000000005E-2</v>
      </c>
      <c r="D72" s="23">
        <f>SUM(D66:D71)</f>
        <v>184.05566992249831</v>
      </c>
    </row>
    <row r="75" spans="1:4" x14ac:dyDescent="0.3">
      <c r="A75" s="160" t="s">
        <v>79</v>
      </c>
      <c r="B75" s="160"/>
      <c r="C75" s="160"/>
    </row>
    <row r="78" spans="1:4" x14ac:dyDescent="0.3">
      <c r="A78" s="157" t="s">
        <v>80</v>
      </c>
      <c r="B78" s="157"/>
      <c r="C78" s="157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55" t="s">
        <v>82</v>
      </c>
      <c r="C80" s="55" t="s">
        <v>57</v>
      </c>
      <c r="D80" s="55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17.983268066242427</v>
      </c>
    </row>
    <row r="82" spans="1:7" ht="16.2" thickBot="1" x14ac:dyDescent="0.35">
      <c r="A82" s="15" t="s">
        <v>40</v>
      </c>
      <c r="B82" s="16" t="s">
        <v>82</v>
      </c>
      <c r="C82" s="120">
        <v>0.02</v>
      </c>
      <c r="D82" s="23">
        <f t="shared" si="1"/>
        <v>51.791812030778196</v>
      </c>
    </row>
    <row r="83" spans="1:7" ht="16.2" thickBot="1" x14ac:dyDescent="0.35">
      <c r="A83" s="15" t="s">
        <v>41</v>
      </c>
      <c r="B83" s="16" t="s">
        <v>83</v>
      </c>
      <c r="C83" s="120">
        <v>1.4999999999999999E-2</v>
      </c>
      <c r="D83" s="23">
        <f t="shared" si="1"/>
        <v>38.843859023083645</v>
      </c>
    </row>
    <row r="84" spans="1:7" ht="16.2" thickBot="1" x14ac:dyDescent="0.35">
      <c r="A84" s="15" t="s">
        <v>42</v>
      </c>
      <c r="B84" s="16" t="s">
        <v>84</v>
      </c>
      <c r="C84" s="120">
        <v>0.01</v>
      </c>
      <c r="D84" s="23">
        <f t="shared" si="1"/>
        <v>25.895906015389098</v>
      </c>
    </row>
    <row r="85" spans="1:7" ht="16.2" thickBot="1" x14ac:dyDescent="0.35">
      <c r="A85" s="15" t="s">
        <v>43</v>
      </c>
      <c r="B85" s="16" t="s">
        <v>85</v>
      </c>
      <c r="C85" s="120">
        <v>0.01</v>
      </c>
      <c r="D85" s="23">
        <f t="shared" si="1"/>
        <v>25.895906015389098</v>
      </c>
    </row>
    <row r="86" spans="1:7" ht="16.2" thickBot="1" x14ac:dyDescent="0.35">
      <c r="A86" s="15" t="s">
        <v>45</v>
      </c>
      <c r="B86" s="121" t="s">
        <v>47</v>
      </c>
      <c r="C86" s="120">
        <v>0</v>
      </c>
      <c r="D86" s="23">
        <f t="shared" si="1"/>
        <v>0</v>
      </c>
    </row>
    <row r="87" spans="1:7" ht="16.2" thickBot="1" x14ac:dyDescent="0.35">
      <c r="A87" s="158" t="s">
        <v>64</v>
      </c>
      <c r="B87" s="159"/>
      <c r="C87" s="27">
        <f>SUM(C81:C86)</f>
        <v>6.1944444444444448E-2</v>
      </c>
      <c r="D87" s="23">
        <f t="shared" si="1"/>
        <v>160.41075115088248</v>
      </c>
    </row>
    <row r="88" spans="1:7" x14ac:dyDescent="0.3">
      <c r="C88" s="53">
        <f>C26+C40+C72+C87+E40</f>
        <v>0.78050204444444449</v>
      </c>
    </row>
    <row r="90" spans="1:7" x14ac:dyDescent="0.3">
      <c r="A90" s="157" t="s">
        <v>86</v>
      </c>
      <c r="B90" s="157"/>
      <c r="C90" s="157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55" t="s">
        <v>129</v>
      </c>
      <c r="C92" s="55" t="s">
        <v>37</v>
      </c>
      <c r="F92" s="70">
        <f>C10+C11</f>
        <v>2399.2280000000001</v>
      </c>
      <c r="G92" s="73"/>
    </row>
    <row r="93" spans="1:7" ht="16.2" thickBot="1" x14ac:dyDescent="0.35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2" thickBot="1" x14ac:dyDescent="0.35">
      <c r="A94" s="158" t="s">
        <v>5</v>
      </c>
      <c r="B94" s="159"/>
      <c r="C94" s="52">
        <f>C93</f>
        <v>132.78636421818183</v>
      </c>
      <c r="F94" s="70">
        <f>F93*1.6</f>
        <v>17.448930909090912</v>
      </c>
      <c r="G94" s="73"/>
    </row>
    <row r="95" spans="1:7" x14ac:dyDescent="0.3">
      <c r="F95" s="70">
        <f>F94*15.22</f>
        <v>265.57272843636366</v>
      </c>
      <c r="G95" s="73"/>
    </row>
    <row r="96" spans="1:7" x14ac:dyDescent="0.3">
      <c r="F96" s="73"/>
      <c r="G96" s="73"/>
    </row>
    <row r="97" spans="1:7" x14ac:dyDescent="0.3">
      <c r="A97" s="157" t="s">
        <v>89</v>
      </c>
      <c r="B97" s="157"/>
      <c r="C97" s="157"/>
      <c r="F97" s="73"/>
      <c r="G97" s="73"/>
    </row>
    <row r="98" spans="1:7" ht="16.2" thickBot="1" x14ac:dyDescent="0.35">
      <c r="A98" s="12"/>
      <c r="F98" s="73"/>
    </row>
    <row r="99" spans="1:7" ht="16.2" thickBot="1" x14ac:dyDescent="0.35">
      <c r="A99" s="13">
        <v>4</v>
      </c>
      <c r="B99" s="55" t="s">
        <v>90</v>
      </c>
      <c r="C99" s="55" t="s">
        <v>37</v>
      </c>
    </row>
    <row r="100" spans="1:7" ht="16.2" thickBot="1" x14ac:dyDescent="0.35">
      <c r="A100" s="15" t="s">
        <v>81</v>
      </c>
      <c r="B100" s="16" t="s">
        <v>82</v>
      </c>
      <c r="C100" s="23">
        <f>D87</f>
        <v>160.41075115088248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132.78636421818183</v>
      </c>
    </row>
    <row r="102" spans="1:7" ht="16.2" thickBot="1" x14ac:dyDescent="0.35">
      <c r="A102" s="158" t="s">
        <v>5</v>
      </c>
      <c r="B102" s="159"/>
      <c r="C102" s="39">
        <f>C100+C101</f>
        <v>293.19711536906431</v>
      </c>
    </row>
    <row r="105" spans="1:7" x14ac:dyDescent="0.3">
      <c r="A105" s="160" t="s">
        <v>91</v>
      </c>
      <c r="B105" s="160"/>
      <c r="C105" s="160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55" t="s">
        <v>37</v>
      </c>
    </row>
    <row r="108" spans="1:7" ht="16.2" thickBot="1" x14ac:dyDescent="0.35">
      <c r="A108" s="15" t="s">
        <v>38</v>
      </c>
      <c r="B108" s="16" t="s">
        <v>92</v>
      </c>
      <c r="C108" s="118">
        <f>'Planlha de Apoio TAT 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8">
        <f>'Planlha de Apoio TAT '!D34</f>
        <v>72.938749999999999</v>
      </c>
    </row>
    <row r="110" spans="1:7" ht="16.2" thickBot="1" x14ac:dyDescent="0.35">
      <c r="A110" s="15" t="s">
        <v>41</v>
      </c>
      <c r="B110" s="121" t="s">
        <v>146</v>
      </c>
      <c r="C110" s="118"/>
    </row>
    <row r="111" spans="1:7" ht="16.2" thickBot="1" x14ac:dyDescent="0.35">
      <c r="A111" s="15" t="s">
        <v>42</v>
      </c>
      <c r="B111" s="121" t="s">
        <v>146</v>
      </c>
      <c r="C111" s="118"/>
    </row>
    <row r="112" spans="1:7" ht="16.2" thickBot="1" x14ac:dyDescent="0.35">
      <c r="A112" s="158" t="s">
        <v>64</v>
      </c>
      <c r="B112" s="159"/>
      <c r="C112" s="23">
        <f>SUM(C108:C111)</f>
        <v>176.27208333333334</v>
      </c>
    </row>
    <row r="115" spans="1:4" x14ac:dyDescent="0.3">
      <c r="A115" s="160" t="s">
        <v>94</v>
      </c>
      <c r="B115" s="160"/>
      <c r="C115" s="160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55" t="s">
        <v>57</v>
      </c>
      <c r="D117" s="55" t="s">
        <v>37</v>
      </c>
    </row>
    <row r="118" spans="1:4" ht="16.2" thickBot="1" x14ac:dyDescent="0.35">
      <c r="A118" s="15" t="s">
        <v>38</v>
      </c>
      <c r="B118" s="43" t="s">
        <v>24</v>
      </c>
      <c r="C118" s="117">
        <f>'Posto 12x36 diurno'!C114</f>
        <v>0.1</v>
      </c>
      <c r="D118" s="45">
        <f>C118*C137</f>
        <v>592.9772907865663</v>
      </c>
    </row>
    <row r="119" spans="1:4" ht="16.2" thickBot="1" x14ac:dyDescent="0.35">
      <c r="A119" s="15" t="s">
        <v>40</v>
      </c>
      <c r="B119" s="43" t="s">
        <v>26</v>
      </c>
      <c r="C119" s="117">
        <f>C118</f>
        <v>0.1</v>
      </c>
      <c r="D119" s="45">
        <f>C119*(C137+D118)</f>
        <v>652.27501986522293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261.88842047588702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215.25075655552357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46.637663920363437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0.02</v>
      </c>
      <c r="D125" s="45">
        <f>C125*(C$137+D$118+D$119)</f>
        <v>143.50050437034903</v>
      </c>
    </row>
    <row r="126" spans="1:4" ht="16.2" thickBot="1" x14ac:dyDescent="0.35">
      <c r="A126" s="173" t="s">
        <v>64</v>
      </c>
      <c r="B126" s="174"/>
      <c r="C126" s="44">
        <f>C118+C119+C121+C124+C125</f>
        <v>0.25650000000000001</v>
      </c>
      <c r="D126" s="45">
        <f>D118+D119+D121+D124+D125</f>
        <v>1650.6412354980253</v>
      </c>
    </row>
    <row r="129" spans="1:3" x14ac:dyDescent="0.3">
      <c r="A129" s="160" t="s">
        <v>95</v>
      </c>
      <c r="B129" s="160"/>
      <c r="C129" s="160"/>
    </row>
    <row r="130" spans="1:3" ht="16.2" thickBot="1" x14ac:dyDescent="0.35"/>
    <row r="131" spans="1:3" ht="16.2" thickBot="1" x14ac:dyDescent="0.35">
      <c r="A131" s="13"/>
      <c r="B131" s="55" t="s">
        <v>96</v>
      </c>
      <c r="C131" s="55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2589.5906015389096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2686.6574377018569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184.05566992249831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293.19711536906431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158" t="s">
        <v>97</v>
      </c>
      <c r="B137" s="159"/>
      <c r="C137" s="42">
        <f>SUM(C132:C136)</f>
        <v>5929.772907865663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1650.6412354980253</v>
      </c>
    </row>
    <row r="139" spans="1:3" x14ac:dyDescent="0.3">
      <c r="A139" s="171" t="s">
        <v>99</v>
      </c>
      <c r="B139" s="172"/>
      <c r="C139" s="49">
        <f>C137+C138</f>
        <v>7580.4141433636887</v>
      </c>
    </row>
    <row r="140" spans="1:3" x14ac:dyDescent="0.3">
      <c r="A140" s="168" t="s">
        <v>118</v>
      </c>
      <c r="B140" s="169"/>
      <c r="C140" s="51">
        <v>2</v>
      </c>
    </row>
    <row r="141" spans="1:3" ht="16.2" thickBot="1" x14ac:dyDescent="0.35">
      <c r="A141" s="170" t="s">
        <v>119</v>
      </c>
      <c r="B141" s="170"/>
      <c r="C141" s="50">
        <f>C139*C140</f>
        <v>15160.828286727377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129:C129"/>
    <mergeCell ref="A137:B137"/>
    <mergeCell ref="A139:B139"/>
    <mergeCell ref="A140:B140"/>
    <mergeCell ref="A141:B14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3" max="3" man="1"/>
    <brk id="96" max="3" man="1"/>
  </rowBreaks>
  <colBreaks count="1" manualBreakCount="1">
    <brk id="4" max="1048575" man="1"/>
  </colBreaks>
  <ignoredErrors>
    <ignoredError sqref="C1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Resumo postos</vt:lpstr>
      <vt:lpstr>Posto 12x36 diurno</vt:lpstr>
      <vt:lpstr>Posto 12x36 noturno</vt:lpstr>
      <vt:lpstr>Planilha de Apoio - P 12 x 36</vt:lpstr>
      <vt:lpstr>ITQ Seg Sex - 12 H</vt:lpstr>
      <vt:lpstr>P Apoio - ITQ Seg Sex</vt:lpstr>
      <vt:lpstr>PEN Seg Sáb</vt:lpstr>
      <vt:lpstr>Planilha de Apoio PEN</vt:lpstr>
      <vt:lpstr>TAT - Seg Sab</vt:lpstr>
      <vt:lpstr>Planlha de Apoio TAT </vt:lpstr>
      <vt:lpstr>'ITQ Seg Sex - 12 H'!Area_de_impressao</vt:lpstr>
      <vt:lpstr>'PEN Seg Sáb'!Area_de_impressao</vt:lpstr>
      <vt:lpstr>'Planilha de Apoio PEN'!Area_de_impressao</vt:lpstr>
      <vt:lpstr>'Posto 12x36 diurno'!Area_de_impressao</vt:lpstr>
      <vt:lpstr>'Posto 12x36 noturno'!Area_de_impressao</vt:lpstr>
      <vt:lpstr>'TAT - Seg Sab'!Area_de_impressao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2022-03-02T20:09:31Z</dcterms:modified>
</cp:coreProperties>
</file>