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1"/>
  </bookViews>
  <sheets>
    <sheet name="Resumo postos" sheetId="11" r:id="rId1"/>
    <sheet name="Posto 12x36 diurno ISS 2%" sheetId="3" r:id="rId2"/>
    <sheet name="Posto 12x36 noturno ISS 2%" sheetId="10" r:id="rId3"/>
    <sheet name="Posto 12x36 diurno ISS 5%" sheetId="21" r:id="rId4"/>
    <sheet name="Posto 12x36 noturno ISS 5%" sheetId="22" r:id="rId5"/>
    <sheet name="Planilha de Apoio - P 12 x 36" sheetId="4" r:id="rId6"/>
    <sheet name="SEDE Seg Sex Líder 44h" sheetId="19" r:id="rId7"/>
    <sheet name="Planilha de Apoio Sede Líder" sheetId="16" r:id="rId8"/>
    <sheet name="ACL - ANA - Seg Sab" sheetId="14" r:id="rId9"/>
    <sheet name="Planlha de Apoio ACL" sheetId="20" r:id="rId10"/>
    <sheet name="OSA - Seg Sex" sheetId="23" r:id="rId11"/>
    <sheet name="Planlha de Apoio OSA" sheetId="24" r:id="rId12"/>
  </sheets>
  <definedNames>
    <definedName name="_xlnm.Print_Area" localSheetId="8">'ACL - ANA - Seg Sab'!$A$1:$D$139</definedName>
    <definedName name="_xlnm.Print_Area" localSheetId="7">'Planilha de Apoio Sede Líder'!$A$1:$E$46</definedName>
    <definedName name="_xlnm.Print_Area" localSheetId="1">'Posto 12x36 diurno ISS 2%'!$A$1:$D$137</definedName>
    <definedName name="_xlnm.Print_Area" localSheetId="2">'Posto 12x36 noturno ISS 2%'!$A$1:$D$139</definedName>
    <definedName name="_xlnm.Print_Area" localSheetId="6">'SEDE Seg Sex Líder 44h'!$A$1:$D$138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3" l="1"/>
  <c r="C49" i="14"/>
  <c r="C48" i="19"/>
  <c r="C49" i="22"/>
  <c r="C107" i="22"/>
  <c r="C106" i="22"/>
  <c r="C47" i="21"/>
  <c r="C107" i="10"/>
  <c r="C106" i="10"/>
  <c r="C49" i="10"/>
  <c r="C47" i="3"/>
  <c r="C44" i="23"/>
  <c r="D42" i="24"/>
  <c r="D41" i="24"/>
  <c r="D40" i="24"/>
  <c r="D39" i="24"/>
  <c r="D38" i="24"/>
  <c r="D37" i="24"/>
  <c r="D33" i="24"/>
  <c r="C33" i="24"/>
  <c r="C32" i="24"/>
  <c r="D32" i="24" s="1"/>
  <c r="D31" i="24"/>
  <c r="C31" i="24"/>
  <c r="C30" i="24"/>
  <c r="D30" i="24" s="1"/>
  <c r="C29" i="24"/>
  <c r="D29" i="24" s="1"/>
  <c r="D25" i="24"/>
  <c r="C46" i="23" s="1"/>
  <c r="D20" i="24"/>
  <c r="D19" i="24"/>
  <c r="D21" i="24" s="1"/>
  <c r="A17" i="24"/>
  <c r="E10" i="24"/>
  <c r="C14" i="24" s="1"/>
  <c r="E6" i="24"/>
  <c r="B14" i="24" s="1"/>
  <c r="D14" i="24" s="1"/>
  <c r="C43" i="23" s="1"/>
  <c r="B46" i="24" l="1"/>
  <c r="C46" i="24" s="1"/>
  <c r="C105" i="23" s="1"/>
  <c r="C109" i="23" s="1"/>
  <c r="C133" i="23" s="1"/>
  <c r="D34" i="24"/>
  <c r="C106" i="23" s="1"/>
  <c r="D11" i="23"/>
  <c r="C118" i="23"/>
  <c r="C115" i="23"/>
  <c r="C116" i="23" s="1"/>
  <c r="C78" i="23"/>
  <c r="C84" i="23" s="1"/>
  <c r="C64" i="23"/>
  <c r="C31" i="23"/>
  <c r="C37" i="23" s="1"/>
  <c r="C23" i="23"/>
  <c r="C11" i="23"/>
  <c r="F89" i="23" s="1"/>
  <c r="F90" i="23" s="1"/>
  <c r="F91" i="23" s="1"/>
  <c r="F92" i="23" s="1"/>
  <c r="C90" i="23" s="1"/>
  <c r="C91" i="23" s="1"/>
  <c r="C98" i="23" s="1"/>
  <c r="D11" i="14"/>
  <c r="C12" i="19"/>
  <c r="F89" i="19" s="1"/>
  <c r="C119" i="22"/>
  <c r="C116" i="22"/>
  <c r="C117" i="22" s="1"/>
  <c r="C84" i="22"/>
  <c r="C83" i="22"/>
  <c r="C82" i="22"/>
  <c r="C81" i="22"/>
  <c r="C80" i="22"/>
  <c r="C69" i="22"/>
  <c r="C67" i="22"/>
  <c r="C66" i="22"/>
  <c r="C64" i="22"/>
  <c r="C47" i="22"/>
  <c r="C37" i="22"/>
  <c r="C36" i="22"/>
  <c r="C35" i="22"/>
  <c r="C34" i="22"/>
  <c r="C33" i="22"/>
  <c r="C32" i="22"/>
  <c r="C31" i="22"/>
  <c r="C30" i="22"/>
  <c r="C23" i="22"/>
  <c r="C22" i="22"/>
  <c r="C24" i="22" s="1"/>
  <c r="D12" i="22"/>
  <c r="C11" i="22"/>
  <c r="E90" i="22" s="1"/>
  <c r="E93" i="22" s="1"/>
  <c r="E94" i="22" s="1"/>
  <c r="E95" i="22" s="1"/>
  <c r="C91" i="22" s="1"/>
  <c r="C92" i="22" s="1"/>
  <c r="C99" i="22" s="1"/>
  <c r="C117" i="21"/>
  <c r="C115" i="21"/>
  <c r="C122" i="21" s="1"/>
  <c r="C77" i="21"/>
  <c r="C83" i="21" s="1"/>
  <c r="C63" i="21"/>
  <c r="C45" i="21"/>
  <c r="C36" i="21"/>
  <c r="C66" i="21" s="1"/>
  <c r="C22" i="21"/>
  <c r="C11" i="21"/>
  <c r="F88" i="21" s="1"/>
  <c r="F89" i="21" s="1"/>
  <c r="F90" i="21" s="1"/>
  <c r="F91" i="21" s="1"/>
  <c r="C89" i="21" s="1"/>
  <c r="C90" i="21" s="1"/>
  <c r="C97" i="21" s="1"/>
  <c r="C45" i="14"/>
  <c r="D42" i="20"/>
  <c r="D41" i="20"/>
  <c r="D40" i="20"/>
  <c r="D39" i="20"/>
  <c r="D38" i="20"/>
  <c r="D37" i="20"/>
  <c r="D33" i="20"/>
  <c r="C33" i="20"/>
  <c r="C32" i="20"/>
  <c r="D32" i="20" s="1"/>
  <c r="C31" i="20"/>
  <c r="D31" i="20" s="1"/>
  <c r="C30" i="20"/>
  <c r="D30" i="20" s="1"/>
  <c r="D29" i="20"/>
  <c r="C29" i="20"/>
  <c r="D25" i="20"/>
  <c r="C47" i="14" s="1"/>
  <c r="D20" i="20"/>
  <c r="D19" i="20"/>
  <c r="D21" i="20" s="1"/>
  <c r="A17" i="20"/>
  <c r="E10" i="20"/>
  <c r="C14" i="20" s="1"/>
  <c r="E6" i="20"/>
  <c r="B14" i="20" s="1"/>
  <c r="D14" i="20" s="1"/>
  <c r="C44" i="14" s="1"/>
  <c r="D13" i="14"/>
  <c r="C118" i="19"/>
  <c r="C115" i="19"/>
  <c r="C116" i="19" s="1"/>
  <c r="C78" i="19"/>
  <c r="C84" i="19" s="1"/>
  <c r="C64" i="19"/>
  <c r="C31" i="19"/>
  <c r="C37" i="19" s="1"/>
  <c r="C23" i="19"/>
  <c r="D11" i="19"/>
  <c r="C11" i="19"/>
  <c r="D42" i="4"/>
  <c r="D41" i="4"/>
  <c r="D40" i="4"/>
  <c r="D39" i="4"/>
  <c r="D38" i="4"/>
  <c r="D37" i="4"/>
  <c r="C33" i="4"/>
  <c r="D33" i="4" s="1"/>
  <c r="C32" i="4"/>
  <c r="D32" i="4" s="1"/>
  <c r="C31" i="4"/>
  <c r="D31" i="4" s="1"/>
  <c r="C30" i="4"/>
  <c r="D30" i="4" s="1"/>
  <c r="C29" i="4"/>
  <c r="D29" i="4" s="1"/>
  <c r="D25" i="4"/>
  <c r="C45" i="3" s="1"/>
  <c r="D20" i="4"/>
  <c r="D19" i="4"/>
  <c r="C14" i="4"/>
  <c r="E10" i="4"/>
  <c r="E6" i="4"/>
  <c r="B14" i="4" s="1"/>
  <c r="C12" i="21" l="1"/>
  <c r="D79" i="21" s="1"/>
  <c r="C110" i="22"/>
  <c r="C134" i="22" s="1"/>
  <c r="C38" i="22"/>
  <c r="B46" i="20"/>
  <c r="C46" i="20" s="1"/>
  <c r="C106" i="14" s="1"/>
  <c r="C56" i="23"/>
  <c r="D10" i="23"/>
  <c r="E10" i="23" s="1"/>
  <c r="E11" i="23" s="1"/>
  <c r="E37" i="23"/>
  <c r="C67" i="23"/>
  <c r="C123" i="23"/>
  <c r="F90" i="19"/>
  <c r="F91" i="19" s="1"/>
  <c r="F92" i="19" s="1"/>
  <c r="C90" i="19" s="1"/>
  <c r="C91" i="19" s="1"/>
  <c r="C98" i="19" s="1"/>
  <c r="D10" i="22"/>
  <c r="E10" i="22" s="1"/>
  <c r="E11" i="22" s="1"/>
  <c r="E12" i="22" s="1"/>
  <c r="C13" i="22" s="1"/>
  <c r="C124" i="22"/>
  <c r="D66" i="21"/>
  <c r="C68" i="21"/>
  <c r="D82" i="21"/>
  <c r="E36" i="21"/>
  <c r="D64" i="21"/>
  <c r="D67" i="21"/>
  <c r="D77" i="21"/>
  <c r="D81" i="21"/>
  <c r="D62" i="21"/>
  <c r="C128" i="21"/>
  <c r="D21" i="21"/>
  <c r="D63" i="21"/>
  <c r="D80" i="21"/>
  <c r="D83" i="21"/>
  <c r="C96" i="21" s="1"/>
  <c r="C98" i="21" s="1"/>
  <c r="C131" i="21" s="1"/>
  <c r="D22" i="21"/>
  <c r="D65" i="21"/>
  <c r="D78" i="21"/>
  <c r="D20" i="21"/>
  <c r="D34" i="20"/>
  <c r="C107" i="14" s="1"/>
  <c r="E37" i="19"/>
  <c r="C67" i="19"/>
  <c r="D10" i="19"/>
  <c r="E10" i="19" s="1"/>
  <c r="C123" i="19"/>
  <c r="D34" i="4"/>
  <c r="C105" i="21" s="1"/>
  <c r="D14" i="4"/>
  <c r="D21" i="4"/>
  <c r="B46" i="4"/>
  <c r="C46" i="4" s="1"/>
  <c r="C104" i="21" s="1"/>
  <c r="C12" i="22" l="1"/>
  <c r="C14" i="22" s="1"/>
  <c r="C130" i="22" s="1"/>
  <c r="C42" i="3"/>
  <c r="C44" i="22" s="1"/>
  <c r="C42" i="21"/>
  <c r="C105" i="3"/>
  <c r="C108" i="21"/>
  <c r="C132" i="21" s="1"/>
  <c r="C43" i="3"/>
  <c r="C45" i="22" s="1"/>
  <c r="C43" i="21"/>
  <c r="C84" i="21"/>
  <c r="C69" i="23"/>
  <c r="C85" i="23" s="1"/>
  <c r="D83" i="22"/>
  <c r="D64" i="22"/>
  <c r="D32" i="21"/>
  <c r="D28" i="21"/>
  <c r="C53" i="21"/>
  <c r="D35" i="21"/>
  <c r="D36" i="21"/>
  <c r="C54" i="21" s="1"/>
  <c r="D33" i="21"/>
  <c r="D29" i="21"/>
  <c r="D31" i="21"/>
  <c r="D34" i="21"/>
  <c r="D30" i="21"/>
  <c r="D68" i="21"/>
  <c r="C130" i="21" s="1"/>
  <c r="E11" i="19"/>
  <c r="C69" i="19"/>
  <c r="C85" i="19" s="1"/>
  <c r="C104" i="3"/>
  <c r="C32" i="14"/>
  <c r="C116" i="14"/>
  <c r="C116" i="10"/>
  <c r="A17" i="16"/>
  <c r="D20" i="16"/>
  <c r="D19" i="16"/>
  <c r="D12" i="10"/>
  <c r="D82" i="22" l="1"/>
  <c r="D23" i="22"/>
  <c r="D22" i="22"/>
  <c r="D67" i="22"/>
  <c r="C55" i="21"/>
  <c r="D66" i="22"/>
  <c r="D69" i="22"/>
  <c r="D80" i="22"/>
  <c r="D84" i="22"/>
  <c r="D24" i="22"/>
  <c r="D32" i="22" s="1"/>
  <c r="D81" i="22"/>
  <c r="C57" i="22"/>
  <c r="E12" i="23"/>
  <c r="C12" i="23" s="1"/>
  <c r="C13" i="23" s="1"/>
  <c r="D34" i="22"/>
  <c r="C56" i="21"/>
  <c r="E12" i="19"/>
  <c r="C47" i="10"/>
  <c r="D21" i="16"/>
  <c r="C44" i="19" s="1"/>
  <c r="D38" i="22" l="1"/>
  <c r="C56" i="22" s="1"/>
  <c r="D33" i="22"/>
  <c r="D36" i="22"/>
  <c r="D31" i="22"/>
  <c r="D35" i="22"/>
  <c r="D37" i="22"/>
  <c r="C55" i="22"/>
  <c r="C58" i="22" s="1"/>
  <c r="D30" i="22"/>
  <c r="D21" i="23"/>
  <c r="D78" i="23"/>
  <c r="D83" i="23"/>
  <c r="D63" i="23"/>
  <c r="D81" i="23"/>
  <c r="D65" i="23"/>
  <c r="D67" i="23"/>
  <c r="D84" i="23"/>
  <c r="C97" i="23" s="1"/>
  <c r="C99" i="23" s="1"/>
  <c r="C132" i="23" s="1"/>
  <c r="C129" i="23"/>
  <c r="D82" i="23"/>
  <c r="D23" i="23"/>
  <c r="D66" i="23"/>
  <c r="D22" i="23"/>
  <c r="D64" i="23"/>
  <c r="D79" i="23"/>
  <c r="D80" i="23"/>
  <c r="D68" i="23"/>
  <c r="C129" i="21"/>
  <c r="C133" i="21" s="1"/>
  <c r="D116" i="21"/>
  <c r="C13" i="19"/>
  <c r="D78" i="19" s="1"/>
  <c r="C45" i="10"/>
  <c r="C44" i="10"/>
  <c r="D69" i="23" l="1"/>
  <c r="C131" i="23" s="1"/>
  <c r="D31" i="23"/>
  <c r="D29" i="23"/>
  <c r="D36" i="23"/>
  <c r="D35" i="23"/>
  <c r="D32" i="23"/>
  <c r="D34" i="23"/>
  <c r="D37" i="23"/>
  <c r="C55" i="23" s="1"/>
  <c r="D30" i="23"/>
  <c r="C54" i="23"/>
  <c r="D33" i="23"/>
  <c r="C131" i="22"/>
  <c r="D114" i="21"/>
  <c r="D80" i="19"/>
  <c r="D65" i="19"/>
  <c r="D84" i="19"/>
  <c r="C97" i="19" s="1"/>
  <c r="C99" i="19" s="1"/>
  <c r="C132" i="19" s="1"/>
  <c r="C129" i="19"/>
  <c r="D67" i="19"/>
  <c r="D63" i="19"/>
  <c r="D23" i="19"/>
  <c r="D32" i="19" s="1"/>
  <c r="D82" i="19"/>
  <c r="D64" i="19"/>
  <c r="D66" i="19"/>
  <c r="D68" i="19"/>
  <c r="D79" i="19"/>
  <c r="D22" i="19"/>
  <c r="D81" i="19"/>
  <c r="D21" i="19"/>
  <c r="D83" i="19"/>
  <c r="D37" i="19"/>
  <c r="C55" i="19" s="1"/>
  <c r="C57" i="23" l="1"/>
  <c r="D29" i="19"/>
  <c r="D35" i="19"/>
  <c r="C54" i="19"/>
  <c r="D33" i="19"/>
  <c r="D69" i="19"/>
  <c r="C131" i="19" s="1"/>
  <c r="D34" i="19"/>
  <c r="D36" i="19"/>
  <c r="D31" i="19"/>
  <c r="D30" i="19"/>
  <c r="D115" i="21"/>
  <c r="D121" i="21" s="1"/>
  <c r="D119" i="21" l="1"/>
  <c r="D117" i="23"/>
  <c r="C130" i="23"/>
  <c r="C134" i="23" s="1"/>
  <c r="D117" i="21"/>
  <c r="D120" i="21"/>
  <c r="D118" i="21"/>
  <c r="D122" i="21" l="1"/>
  <c r="C134" i="21" s="1"/>
  <c r="C135" i="21" s="1"/>
  <c r="C137" i="21" s="1"/>
  <c r="D115" i="23"/>
  <c r="D116" i="23" s="1"/>
  <c r="D122" i="23" s="1"/>
  <c r="E10" i="16"/>
  <c r="C14" i="16" s="1"/>
  <c r="C119" i="14"/>
  <c r="C117" i="14"/>
  <c r="C79" i="14"/>
  <c r="C85" i="14" s="1"/>
  <c r="C65" i="14"/>
  <c r="C38" i="14"/>
  <c r="C24" i="14"/>
  <c r="C11" i="14"/>
  <c r="E6" i="16"/>
  <c r="B14" i="16" s="1"/>
  <c r="D42" i="16"/>
  <c r="D41" i="16"/>
  <c r="D40" i="16"/>
  <c r="D39" i="16"/>
  <c r="D38" i="16"/>
  <c r="D37" i="16"/>
  <c r="C33" i="16"/>
  <c r="D33" i="16" s="1"/>
  <c r="C32" i="16"/>
  <c r="D32" i="16" s="1"/>
  <c r="C31" i="16"/>
  <c r="D31" i="16" s="1"/>
  <c r="C30" i="16"/>
  <c r="D30" i="16" s="1"/>
  <c r="C29" i="16"/>
  <c r="D29" i="16" s="1"/>
  <c r="D25" i="16"/>
  <c r="C46" i="19" s="1"/>
  <c r="C63" i="3"/>
  <c r="C65" i="22" s="1"/>
  <c r="C77" i="3"/>
  <c r="C79" i="22" s="1"/>
  <c r="C85" i="22" l="1"/>
  <c r="D85" i="22" s="1"/>
  <c r="C98" i="22" s="1"/>
  <c r="C100" i="22" s="1"/>
  <c r="C133" i="22" s="1"/>
  <c r="D79" i="22"/>
  <c r="D65" i="22"/>
  <c r="D119" i="23"/>
  <c r="D121" i="23"/>
  <c r="D120" i="23"/>
  <c r="D118" i="23"/>
  <c r="F90" i="14"/>
  <c r="F91" i="14" s="1"/>
  <c r="F92" i="14" s="1"/>
  <c r="D10" i="14"/>
  <c r="E10" i="14" s="1"/>
  <c r="E38" i="14"/>
  <c r="C124" i="14"/>
  <c r="D34" i="16"/>
  <c r="C106" i="19" s="1"/>
  <c r="B46" i="16"/>
  <c r="C46" i="16" s="1"/>
  <c r="C105" i="19" s="1"/>
  <c r="C68" i="14"/>
  <c r="D14" i="16"/>
  <c r="C43" i="19" s="1"/>
  <c r="C56" i="19" s="1"/>
  <c r="C57" i="19" s="1"/>
  <c r="C64" i="10"/>
  <c r="C66" i="10"/>
  <c r="C67" i="10"/>
  <c r="C69" i="10"/>
  <c r="F93" i="14" l="1"/>
  <c r="C91" i="14" s="1"/>
  <c r="C92" i="14" s="1"/>
  <c r="C99" i="14" s="1"/>
  <c r="D123" i="23"/>
  <c r="C135" i="23" s="1"/>
  <c r="C136" i="23" s="1"/>
  <c r="C138" i="23" s="1"/>
  <c r="F36" i="11" s="1"/>
  <c r="G36" i="11" s="1"/>
  <c r="C109" i="19"/>
  <c r="C133" i="19" s="1"/>
  <c r="C130" i="19"/>
  <c r="E11" i="14"/>
  <c r="E13" i="14"/>
  <c r="C57" i="14"/>
  <c r="C70" i="14"/>
  <c r="C86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D117" i="19" l="1"/>
  <c r="C134" i="19"/>
  <c r="D115" i="19" s="1"/>
  <c r="C110" i="14"/>
  <c r="C134" i="14" s="1"/>
  <c r="E12" i="14"/>
  <c r="C13" i="14" s="1"/>
  <c r="C12" i="14"/>
  <c r="C14" i="14" s="1"/>
  <c r="C117" i="10"/>
  <c r="C85" i="10"/>
  <c r="C119" i="10"/>
  <c r="C38" i="10"/>
  <c r="C11" i="10"/>
  <c r="D116" i="19" l="1"/>
  <c r="E90" i="10"/>
  <c r="E93" i="10" s="1"/>
  <c r="E94" i="10" s="1"/>
  <c r="E95" i="10" s="1"/>
  <c r="D10" i="10"/>
  <c r="E10" i="10" s="1"/>
  <c r="E11" i="10" s="1"/>
  <c r="C124" i="10"/>
  <c r="D119" i="19" l="1"/>
  <c r="D122" i="19"/>
  <c r="D120" i="19"/>
  <c r="D118" i="19"/>
  <c r="D121" i="19"/>
  <c r="D23" i="14"/>
  <c r="D66" i="14"/>
  <c r="D80" i="14"/>
  <c r="D81" i="14"/>
  <c r="D85" i="14"/>
  <c r="C98" i="14" s="1"/>
  <c r="C100" i="14" s="1"/>
  <c r="C133" i="14" s="1"/>
  <c r="D83" i="14"/>
  <c r="D22" i="14"/>
  <c r="D68" i="14"/>
  <c r="D65" i="14"/>
  <c r="D69" i="14"/>
  <c r="D84" i="14"/>
  <c r="D24" i="14"/>
  <c r="D82" i="14"/>
  <c r="D79" i="14"/>
  <c r="C130" i="14"/>
  <c r="D64" i="14"/>
  <c r="D67" i="14"/>
  <c r="C91" i="10"/>
  <c r="C92" i="10" s="1"/>
  <c r="E12" i="10"/>
  <c r="C13" i="10" s="1"/>
  <c r="C12" i="10"/>
  <c r="C14" i="10" s="1"/>
  <c r="D66" i="10" s="1"/>
  <c r="C11" i="3"/>
  <c r="F88" i="3" s="1"/>
  <c r="F89" i="3" s="1"/>
  <c r="F90" i="3" s="1"/>
  <c r="F91" i="3" s="1"/>
  <c r="D123" i="19" l="1"/>
  <c r="C135" i="19" s="1"/>
  <c r="C136" i="19" s="1"/>
  <c r="C138" i="19" s="1"/>
  <c r="F10" i="11" s="1"/>
  <c r="G10" i="11" s="1"/>
  <c r="C89" i="3"/>
  <c r="C90" i="3" s="1"/>
  <c r="D35" i="14"/>
  <c r="D32" i="14"/>
  <c r="D33" i="14"/>
  <c r="D38" i="14"/>
  <c r="C56" i="14" s="1"/>
  <c r="D36" i="14"/>
  <c r="D37" i="14"/>
  <c r="D30" i="14"/>
  <c r="C55" i="14"/>
  <c r="D31" i="14"/>
  <c r="D34" i="14"/>
  <c r="D70" i="14"/>
  <c r="C132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58" i="14" l="1"/>
  <c r="C131" i="14" s="1"/>
  <c r="C135" i="14" s="1"/>
  <c r="D118" i="14" l="1"/>
  <c r="D116" i="14"/>
  <c r="D117" i="14" l="1"/>
  <c r="C108" i="3"/>
  <c r="C132" i="3" s="1"/>
  <c r="D119" i="14" l="1"/>
  <c r="D121" i="14"/>
  <c r="D123" i="14"/>
  <c r="D122" i="14"/>
  <c r="D120" i="14"/>
  <c r="C110" i="10"/>
  <c r="C134" i="10" s="1"/>
  <c r="C117" i="3"/>
  <c r="C122" i="3" s="1"/>
  <c r="C97" i="3"/>
  <c r="C65" i="10"/>
  <c r="C36" i="3"/>
  <c r="C66" i="3" s="1"/>
  <c r="C68" i="22" s="1"/>
  <c r="D68" i="22" l="1"/>
  <c r="D70" i="22" s="1"/>
  <c r="C70" i="22"/>
  <c r="D124" i="14"/>
  <c r="C136" i="14" s="1"/>
  <c r="C137" i="14" s="1"/>
  <c r="C139" i="14" s="1"/>
  <c r="C68" i="3"/>
  <c r="C68" i="10"/>
  <c r="D68" i="10" s="1"/>
  <c r="D65" i="10"/>
  <c r="C132" i="22" l="1"/>
  <c r="C135" i="22" s="1"/>
  <c r="D118" i="22"/>
  <c r="F24" i="11"/>
  <c r="G24" i="11" s="1"/>
  <c r="F17" i="11"/>
  <c r="G17" i="11" s="1"/>
  <c r="D70" i="10"/>
  <c r="C132" i="10" s="1"/>
  <c r="C70" i="10"/>
  <c r="C12" i="3"/>
  <c r="D77" i="3" s="1"/>
  <c r="D116" i="22" l="1"/>
  <c r="D117" i="22" s="1"/>
  <c r="D64" i="3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121" i="22" l="1"/>
  <c r="D122" i="22"/>
  <c r="D119" i="22"/>
  <c r="D123" i="22"/>
  <c r="D124" i="22" s="1"/>
  <c r="C136" i="22" s="1"/>
  <c r="C137" i="22" s="1"/>
  <c r="C139" i="22" s="1"/>
  <c r="F37" i="11" s="1"/>
  <c r="G37" i="11" s="1"/>
  <c r="G38" i="11" s="1"/>
  <c r="G39" i="11" s="1"/>
  <c r="G40" i="11" s="1"/>
  <c r="D120" i="22"/>
  <c r="D68" i="3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9" i="11" l="1"/>
  <c r="G9" i="11" s="1"/>
  <c r="G11" i="11" s="1"/>
  <c r="F30" i="11"/>
  <c r="G30" i="11" s="1"/>
  <c r="G31" i="11" s="1"/>
  <c r="G32" i="11" s="1"/>
  <c r="G33" i="11" s="1"/>
  <c r="F23" i="11"/>
  <c r="F16" i="11"/>
  <c r="G16" i="11" s="1"/>
  <c r="G18" i="11" s="1"/>
  <c r="G19" i="11" s="1"/>
  <c r="G20" i="11" s="1"/>
  <c r="G23" i="11" l="1"/>
  <c r="G12" i="11"/>
  <c r="G13" i="11" s="1"/>
  <c r="G25" i="11" l="1"/>
  <c r="G26" i="11" s="1"/>
  <c r="G27" i="11" s="1"/>
  <c r="G42" i="11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<sst xmlns="http://schemas.openxmlformats.org/spreadsheetml/2006/main" count="1502" uniqueCount="183">
  <si>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</si>
  <si>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</si>
  <si>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</si>
  <si>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</si>
  <si>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</si>
  <si>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</si>
  <si>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</si>
  <si>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</si>
  <si>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</si>
  <si>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</si>
  <si>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</si>
  <si>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</si>
  <si>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</si>
  <si>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</si>
  <si>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</si>
  <si>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</si>
  <si>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</si>
  <si>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</si>
  <si>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</si>
  <si>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</si>
  <si>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</si>
  <si>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</si>
  <si>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</si>
  <si>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</si>
  <si>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</si>
  <si>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</si>
  <si>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</si>
  <si>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</si>
  <si>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</si>
  <si>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</si>
  <si>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</si>
  <si>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</si>
  <si>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</si>
  <si>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</si>
  <si>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</si>
  <si>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</si>
  <si>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</si>
  <si>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</si>
  <si>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</si>
  <si>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</si>
  <si>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</si>
  <si>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</si>
  <si>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</si>
  <si>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</si>
  <si>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</si>
  <si>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</si>
  <si>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</si>
  <si>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</si>
  <si>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</si>
  <si>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</si>
  <si>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</si>
  <si>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</si>
  <si>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</si>
  <si>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</si>
  <si>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</si>
  <si>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</si>
  <si>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</si>
  <si>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</si>
  <si>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</si>
  <si>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</si>
  <si>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</si>
  <si>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</si>
  <si>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</si>
  <si>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</si>
  <si>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</si>
  <si>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</si>
  <si>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</si>
  <si>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</si>
  <si>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</si>
  <si>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</si>
  <si>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</si>
  <si>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</si>
  <si>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</si>
  <si>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</si>
  <si>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</si>
  <si>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</si>
  <si>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</si>
  <si>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</si>
  <si>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</si>
  <si>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</si>
  <si>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</si>
  <si>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</si>
  <si>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</si>
  <si>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</si>
  <si>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</si>
  <si>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</si>
  <si>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</si>
  <si>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</si>
  <si>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</si>
  <si>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</si>
  <si>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</si>
  <si>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</si>
  <si>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</si>
  <si>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</si>
  <si>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</si>
  <si>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</si>
  <si>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</si>
  <si>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</si>
  <si>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</si>
  <si>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</si>
  <si>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</si>
  <si>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</si>
  <si>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</si>
  <si>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</si>
  <si>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</si>
  <si>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</si>
  <si>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</si>
  <si>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</si>
  <si>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</si>
  <si>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</si>
  <si>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</si>
  <si>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</si>
  <si>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</si>
  <si>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</si>
  <si>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</si>
  <si>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</si>
  <si>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</si>
  <si>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</si>
  <si>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</si>
  <si>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</si>
  <si>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</si>
  <si>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</si>
  <si>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</si>
  <si>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</si>
  <si>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</si>
  <si>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</si>
  <si>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</si>
  <si>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</si>
  <si>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</si>
  <si>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</si>
  <si>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</si>
  <si>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</si>
  <si>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</si>
  <si>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</si>
  <si>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</si>
  <si>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</si>
  <si>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</si>
  <si>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</si>
  <si>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</si>
  <si>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</si>
  <si>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</si>
  <si>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</si>
  <si>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</si>
  <si>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</si>
  <si>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</si>
  <si>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</si>
  <si>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</si>
  <si>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</si>
  <si>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</si>
  <si>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</si>
  <si>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</si>
  <si>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</si>
  <si>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</si>
  <si>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</si>
  <si>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</si>
  <si>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</si>
  <si>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</si>
  <si>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</si>
  <si>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</si>
  <si>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</si>
  <si>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</si>
  <si>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</si>
  <si>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</si>
  <si>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</si>
  <si>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</si>
  <si>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</si>
  <si>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Lote 01</t>
  </si>
  <si>
    <t>Segunda à Sexta Feira das 7h00 às 23h00 e Sábado das 7h00 às 18h00</t>
  </si>
  <si>
    <t>Posto Seg Sex</t>
  </si>
  <si>
    <t>VIGILANTE DIURNO - POSTO - 15 Horas Seg à Sexta e 10 horas Sábados</t>
  </si>
  <si>
    <t>VIGILANTE DIURNO - POSTO - 16 Horas Seg à Sexta e 11 horas Sábados</t>
  </si>
  <si>
    <t>SEDE (SÃO PAULO) Rua Dr. Vila Nova, 228 - São Paulo/SP</t>
  </si>
  <si>
    <t>Posto Líder 44 horas semanais</t>
  </si>
  <si>
    <t>ACL (ACLIMAÇÃO) Rua Pires da Mota, 828/830 - São Paulo/SP</t>
  </si>
  <si>
    <t xml:space="preserve">Segunda à Sexta Feira, das 7h as 14h30 e das 15h30 às 23h00, e aos Sábados das 8h às 18h </t>
  </si>
  <si>
    <t xml:space="preserve">ANA (SANTANA) Rua Voluntários da Pátria, 367 - São Paulo/SP </t>
  </si>
  <si>
    <t>MICROFILMAGEM- Rua Boracéa, 33 - São Paulo/SP</t>
  </si>
  <si>
    <t>OSA (OSASCO) Avenida Franz Voegeli, 300 - Vila Yara - Osasco/SP</t>
  </si>
  <si>
    <t xml:space="preserve">OSA (OSASCO) Rua Dante Batiston, 248 - Osasco/SP </t>
  </si>
  <si>
    <t>Seg. à Sexta-Feira das 08h00 às 18h00</t>
  </si>
  <si>
    <t>Adicional de Função - Líder</t>
  </si>
  <si>
    <t>CUSTO EFETIVO DO VALE TRANSPORTE - SEGUNDA À SEXTA</t>
  </si>
  <si>
    <t>Valor Total Mensal (Sede, Aclimação, Santana, Microfilmagem e Osasco)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</si>
</sst>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7" fillId="43" borderId="34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44" fontId="28" fillId="0" borderId="20" xfId="53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44" fontId="22" fillId="0" borderId="0" xfId="53" applyFont="1"/>
    <xf numFmtId="43" fontId="22" fillId="0" borderId="0" xfId="54" applyFont="1"/>
    <xf numFmtId="43" fontId="22" fillId="0" borderId="0" xfId="54" applyNumberFormat="1" applyFont="1"/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41" borderId="0" xfId="0" applyFill="1" applyAlignment="1" applyProtection="1">
      <protection locked="0"/>
    </xf>
    <xf numFmtId="44" fontId="29" fillId="0" borderId="0" xfId="0" applyNumberFormat="1" applyFont="1"/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tabSelected="1" workbookViewId="0">
      <selection activeCell="C16" sqref="C16:C17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44" t="s">
        <v>159</v>
      </c>
      <c r="C2" s="144"/>
      <c r="D2" s="145"/>
      <c r="E2" s="145"/>
      <c r="F2" s="145"/>
      <c r="G2" s="145"/>
    </row>
    <row r="3" spans="2:8" ht="28.5" customHeight="1" x14ac:dyDescent="0.3">
      <c r="B3" s="144" t="s">
        <v>160</v>
      </c>
      <c r="C3" s="144"/>
      <c r="D3" s="145"/>
      <c r="E3" s="145"/>
      <c r="F3" s="145"/>
      <c r="G3" s="145"/>
    </row>
    <row r="4" spans="2:8" ht="28.5" customHeight="1" x14ac:dyDescent="0.3">
      <c r="B4" s="144" t="s">
        <v>161</v>
      </c>
      <c r="C4" s="144"/>
      <c r="D4" s="145"/>
      <c r="E4" s="145"/>
      <c r="F4" s="145"/>
      <c r="G4" s="145"/>
    </row>
    <row r="5" spans="2:8" ht="15" thickBot="1" x14ac:dyDescent="0.35"/>
    <row r="6" spans="2:8" ht="15" thickBot="1" x14ac:dyDescent="0.35">
      <c r="B6" s="146" t="s">
        <v>133</v>
      </c>
      <c r="C6" s="147"/>
      <c r="D6" s="147"/>
      <c r="E6" s="147"/>
      <c r="F6" s="147"/>
      <c r="G6" s="148"/>
      <c r="H6" s="56"/>
    </row>
    <row r="7" spans="2:8" ht="15" thickBot="1" x14ac:dyDescent="0.35">
      <c r="B7" s="146" t="s">
        <v>166</v>
      </c>
      <c r="C7" s="147"/>
      <c r="D7" s="147"/>
      <c r="E7" s="147"/>
      <c r="F7" s="147"/>
      <c r="G7" s="148"/>
      <c r="H7" s="56"/>
    </row>
    <row r="8" spans="2:8" ht="21" thickBot="1" x14ac:dyDescent="0.35">
      <c r="B8" s="149" t="s">
        <v>134</v>
      </c>
      <c r="C8" s="150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151"/>
      <c r="C9" s="159" t="s">
        <v>171</v>
      </c>
      <c r="D9" s="58" t="s">
        <v>139</v>
      </c>
      <c r="E9" s="59">
        <v>2</v>
      </c>
      <c r="F9" s="63">
        <f>'Posto 12x36 diurno ISS 2%'!C137+'Posto 12x36 noturno ISS 2%'!C139</f>
        <v>28550.417085279005</v>
      </c>
      <c r="G9" s="64">
        <f>E9*F9</f>
        <v>57100.83417055801</v>
      </c>
      <c r="H9" s="56"/>
    </row>
    <row r="10" spans="2:8" ht="21" thickBot="1" x14ac:dyDescent="0.35">
      <c r="B10" s="152"/>
      <c r="C10" s="160"/>
      <c r="D10" s="136" t="s">
        <v>172</v>
      </c>
      <c r="E10" s="59">
        <v>1</v>
      </c>
      <c r="F10" s="63">
        <f>'SEDE Seg Sex Líder 44h'!C138</f>
        <v>7481.1084542233493</v>
      </c>
      <c r="G10" s="64">
        <f>E10*F10</f>
        <v>7481.1084542233493</v>
      </c>
      <c r="H10" s="56"/>
    </row>
    <row r="11" spans="2:8" ht="15" thickBot="1" x14ac:dyDescent="0.35">
      <c r="B11" s="152"/>
      <c r="C11" s="149" t="s">
        <v>140</v>
      </c>
      <c r="D11" s="161"/>
      <c r="E11" s="161"/>
      <c r="F11" s="150"/>
      <c r="G11" s="65">
        <f>SUM(G9:G10)</f>
        <v>64581.942624781361</v>
      </c>
      <c r="H11" s="56"/>
    </row>
    <row r="12" spans="2:8" ht="15" thickBot="1" x14ac:dyDescent="0.35">
      <c r="B12" s="152"/>
      <c r="C12" s="154" t="s">
        <v>142</v>
      </c>
      <c r="D12" s="155"/>
      <c r="E12" s="155"/>
      <c r="F12" s="66">
        <v>0.1</v>
      </c>
      <c r="G12" s="67">
        <f>F12*G11</f>
        <v>6458.1942624781368</v>
      </c>
      <c r="H12" s="56"/>
    </row>
    <row r="13" spans="2:8" ht="15" thickBot="1" x14ac:dyDescent="0.35">
      <c r="B13" s="153"/>
      <c r="C13" s="162" t="s">
        <v>141</v>
      </c>
      <c r="D13" s="163"/>
      <c r="E13" s="163"/>
      <c r="F13" s="164"/>
      <c r="G13" s="67">
        <f>G12+G11</f>
        <v>71040.13688725949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149" t="s">
        <v>134</v>
      </c>
      <c r="C15" s="150"/>
      <c r="D15" s="125" t="s">
        <v>135</v>
      </c>
      <c r="E15" s="125" t="s">
        <v>136</v>
      </c>
      <c r="F15" s="125" t="s">
        <v>137</v>
      </c>
      <c r="G15" s="125" t="s">
        <v>138</v>
      </c>
      <c r="H15" s="56"/>
    </row>
    <row r="16" spans="2:8" ht="21" thickBot="1" x14ac:dyDescent="0.35">
      <c r="B16" s="151"/>
      <c r="C16" s="159" t="s">
        <v>173</v>
      </c>
      <c r="D16" s="58" t="s">
        <v>139</v>
      </c>
      <c r="E16" s="59">
        <v>1</v>
      </c>
      <c r="F16" s="63">
        <f>'Posto 12x36 diurno ISS 2%'!C137+'Posto 12x36 noturno ISS 2%'!C139</f>
        <v>28550.417085279005</v>
      </c>
      <c r="G16" s="64">
        <f>E16*F16</f>
        <v>28550.417085279005</v>
      </c>
      <c r="H16" s="56"/>
    </row>
    <row r="17" spans="2:8" ht="51.6" thickBot="1" x14ac:dyDescent="0.35">
      <c r="B17" s="152"/>
      <c r="C17" s="160"/>
      <c r="D17" s="58" t="s">
        <v>174</v>
      </c>
      <c r="E17" s="59">
        <v>1</v>
      </c>
      <c r="F17" s="63">
        <f>'ACL - ANA - Seg Sab'!C139</f>
        <v>14573.896976755899</v>
      </c>
      <c r="G17" s="64">
        <f>E17*F17</f>
        <v>14573.896976755899</v>
      </c>
      <c r="H17" s="56"/>
    </row>
    <row r="18" spans="2:8" ht="15" thickBot="1" x14ac:dyDescent="0.35">
      <c r="B18" s="152"/>
      <c r="C18" s="149" t="s">
        <v>140</v>
      </c>
      <c r="D18" s="161"/>
      <c r="E18" s="161"/>
      <c r="F18" s="150"/>
      <c r="G18" s="65">
        <f>SUM(G16:G17)</f>
        <v>43124.3140620349</v>
      </c>
      <c r="H18" s="56"/>
    </row>
    <row r="19" spans="2:8" ht="15" thickBot="1" x14ac:dyDescent="0.35">
      <c r="B19" s="152"/>
      <c r="C19" s="154" t="s">
        <v>142</v>
      </c>
      <c r="D19" s="155"/>
      <c r="E19" s="155"/>
      <c r="F19" s="66">
        <v>0.1</v>
      </c>
      <c r="G19" s="67">
        <f>F19*G18</f>
        <v>4312.43140620349</v>
      </c>
      <c r="H19" s="56"/>
    </row>
    <row r="20" spans="2:8" ht="15" thickBot="1" x14ac:dyDescent="0.35">
      <c r="B20" s="153"/>
      <c r="C20" s="162" t="s">
        <v>141</v>
      </c>
      <c r="D20" s="163"/>
      <c r="E20" s="163"/>
      <c r="F20" s="164"/>
      <c r="G20" s="67">
        <f>G19+G18</f>
        <v>47436.74546823839</v>
      </c>
      <c r="H20" s="56"/>
    </row>
    <row r="21" spans="2:8" ht="15" thickBot="1" x14ac:dyDescent="0.35">
      <c r="B21" s="128"/>
      <c r="C21" s="129"/>
      <c r="D21" s="129"/>
      <c r="E21" s="129"/>
      <c r="F21" s="129"/>
      <c r="G21" s="130"/>
      <c r="H21" s="56"/>
    </row>
    <row r="22" spans="2:8" ht="21" thickBot="1" x14ac:dyDescent="0.35">
      <c r="B22" s="149" t="s">
        <v>134</v>
      </c>
      <c r="C22" s="150"/>
      <c r="D22" s="125" t="s">
        <v>135</v>
      </c>
      <c r="E22" s="125" t="s">
        <v>136</v>
      </c>
      <c r="F22" s="125" t="s">
        <v>137</v>
      </c>
      <c r="G22" s="125" t="s">
        <v>138</v>
      </c>
      <c r="H22" s="56"/>
    </row>
    <row r="23" spans="2:8" ht="21" thickBot="1" x14ac:dyDescent="0.35">
      <c r="B23" s="151"/>
      <c r="C23" s="159" t="s">
        <v>175</v>
      </c>
      <c r="D23" s="58" t="s">
        <v>139</v>
      </c>
      <c r="E23" s="59">
        <v>1</v>
      </c>
      <c r="F23" s="63">
        <f>'Posto 12x36 diurno ISS 2%'!C137+'Posto 12x36 noturno ISS 2%'!C139</f>
        <v>28550.417085279005</v>
      </c>
      <c r="G23" s="64">
        <f>E23*F23</f>
        <v>28550.417085279005</v>
      </c>
      <c r="H23" s="56"/>
    </row>
    <row r="24" spans="2:8" ht="41.4" thickBot="1" x14ac:dyDescent="0.35">
      <c r="B24" s="152"/>
      <c r="C24" s="160"/>
      <c r="D24" s="58" t="s">
        <v>167</v>
      </c>
      <c r="E24" s="59">
        <v>1</v>
      </c>
      <c r="F24" s="63">
        <f>'ACL - ANA - Seg Sab'!C139</f>
        <v>14573.896976755899</v>
      </c>
      <c r="G24" s="64">
        <f>E24*F24</f>
        <v>14573.896976755899</v>
      </c>
      <c r="H24" s="56"/>
    </row>
    <row r="25" spans="2:8" ht="15" thickBot="1" x14ac:dyDescent="0.35">
      <c r="B25" s="152"/>
      <c r="C25" s="149" t="s">
        <v>140</v>
      </c>
      <c r="D25" s="161"/>
      <c r="E25" s="161"/>
      <c r="F25" s="150"/>
      <c r="G25" s="65">
        <f>SUM(G23:G24)</f>
        <v>43124.3140620349</v>
      </c>
      <c r="H25" s="56"/>
    </row>
    <row r="26" spans="2:8" ht="15" thickBot="1" x14ac:dyDescent="0.35">
      <c r="B26" s="152"/>
      <c r="C26" s="154" t="s">
        <v>142</v>
      </c>
      <c r="D26" s="155"/>
      <c r="E26" s="155"/>
      <c r="F26" s="66">
        <v>0.1</v>
      </c>
      <c r="G26" s="67">
        <f>F26*G25</f>
        <v>4312.43140620349</v>
      </c>
      <c r="H26" s="56"/>
    </row>
    <row r="27" spans="2:8" ht="15" thickBot="1" x14ac:dyDescent="0.35">
      <c r="B27" s="153"/>
      <c r="C27" s="162" t="s">
        <v>141</v>
      </c>
      <c r="D27" s="163"/>
      <c r="E27" s="163"/>
      <c r="F27" s="164"/>
      <c r="G27" s="67">
        <f>G26+G25</f>
        <v>47436.74546823839</v>
      </c>
      <c r="H27" s="56"/>
    </row>
    <row r="28" spans="2:8" ht="15" thickBot="1" x14ac:dyDescent="0.35">
      <c r="B28" s="128"/>
      <c r="C28" s="129"/>
      <c r="D28" s="129"/>
      <c r="E28" s="129"/>
      <c r="F28" s="129"/>
      <c r="G28" s="130"/>
      <c r="H28" s="56"/>
    </row>
    <row r="29" spans="2:8" ht="21" thickBot="1" x14ac:dyDescent="0.35">
      <c r="B29" s="149" t="s">
        <v>134</v>
      </c>
      <c r="C29" s="150"/>
      <c r="D29" s="125" t="s">
        <v>135</v>
      </c>
      <c r="E29" s="125" t="s">
        <v>136</v>
      </c>
      <c r="F29" s="125" t="s">
        <v>137</v>
      </c>
      <c r="G29" s="125" t="s">
        <v>138</v>
      </c>
      <c r="H29" s="56"/>
    </row>
    <row r="30" spans="2:8" ht="21" thickBot="1" x14ac:dyDescent="0.35">
      <c r="B30" s="151"/>
      <c r="C30" s="131" t="s">
        <v>176</v>
      </c>
      <c r="D30" s="58" t="s">
        <v>139</v>
      </c>
      <c r="E30" s="59">
        <v>1</v>
      </c>
      <c r="F30" s="63">
        <f>'Posto 12x36 diurno ISS 2%'!C137+'Posto 12x36 noturno ISS 2%'!C139</f>
        <v>28550.417085279005</v>
      </c>
      <c r="G30" s="64">
        <f>E30*F30</f>
        <v>28550.417085279005</v>
      </c>
      <c r="H30" s="56"/>
    </row>
    <row r="31" spans="2:8" ht="15" thickBot="1" x14ac:dyDescent="0.35">
      <c r="B31" s="152"/>
      <c r="C31" s="149" t="s">
        <v>140</v>
      </c>
      <c r="D31" s="161"/>
      <c r="E31" s="161"/>
      <c r="F31" s="150"/>
      <c r="G31" s="65">
        <f>SUM(G30:G30)</f>
        <v>28550.417085279005</v>
      </c>
      <c r="H31" s="56"/>
    </row>
    <row r="32" spans="2:8" ht="15" thickBot="1" x14ac:dyDescent="0.35">
      <c r="B32" s="152"/>
      <c r="C32" s="154" t="s">
        <v>142</v>
      </c>
      <c r="D32" s="155"/>
      <c r="E32" s="155"/>
      <c r="F32" s="66">
        <v>0.1</v>
      </c>
      <c r="G32" s="67">
        <f>F32*G31</f>
        <v>2855.0417085279005</v>
      </c>
      <c r="H32" s="56"/>
    </row>
    <row r="33" spans="2:8" ht="15" thickBot="1" x14ac:dyDescent="0.35">
      <c r="B33" s="153"/>
      <c r="C33" s="162" t="s">
        <v>141</v>
      </c>
      <c r="D33" s="163"/>
      <c r="E33" s="163"/>
      <c r="F33" s="164"/>
      <c r="G33" s="67">
        <f>G32+G31</f>
        <v>31405.458793806905</v>
      </c>
      <c r="H33" s="56"/>
    </row>
    <row r="34" spans="2:8" ht="15" thickBot="1" x14ac:dyDescent="0.35">
      <c r="B34" s="128"/>
      <c r="C34" s="129"/>
      <c r="D34" s="129"/>
      <c r="E34" s="129"/>
      <c r="F34" s="129"/>
      <c r="G34" s="130"/>
      <c r="H34" s="56"/>
    </row>
    <row r="35" spans="2:8" ht="21" thickBot="1" x14ac:dyDescent="0.35">
      <c r="B35" s="149" t="s">
        <v>134</v>
      </c>
      <c r="C35" s="150"/>
      <c r="D35" s="132" t="s">
        <v>135</v>
      </c>
      <c r="E35" s="132" t="s">
        <v>136</v>
      </c>
      <c r="F35" s="132" t="s">
        <v>137</v>
      </c>
      <c r="G35" s="132" t="s">
        <v>138</v>
      </c>
      <c r="H35" s="56"/>
    </row>
    <row r="36" spans="2:8" ht="31.2" thickBot="1" x14ac:dyDescent="0.35">
      <c r="B36" s="151"/>
      <c r="C36" s="133" t="s">
        <v>177</v>
      </c>
      <c r="D36" s="58" t="s">
        <v>179</v>
      </c>
      <c r="E36" s="59">
        <v>1</v>
      </c>
      <c r="F36" s="63">
        <f>'OSA - Seg Sex'!C138</f>
        <v>9067.2550000177071</v>
      </c>
      <c r="G36" s="64">
        <f>E36*F36</f>
        <v>9067.2550000177071</v>
      </c>
      <c r="H36" s="56"/>
    </row>
    <row r="37" spans="2:8" ht="21" thickBot="1" x14ac:dyDescent="0.35">
      <c r="B37" s="152"/>
      <c r="C37" s="140" t="s">
        <v>178</v>
      </c>
      <c r="D37" s="137" t="s">
        <v>139</v>
      </c>
      <c r="E37" s="138">
        <v>1</v>
      </c>
      <c r="F37" s="139">
        <f>'Posto 12x36 diurno ISS 5%'!C137+'Posto 12x36 noturno ISS 5%'!C139</f>
        <v>29361.124622011961</v>
      </c>
      <c r="G37" s="64">
        <f>E37*F37</f>
        <v>29361.124622011961</v>
      </c>
      <c r="H37" s="56"/>
    </row>
    <row r="38" spans="2:8" ht="15" thickBot="1" x14ac:dyDescent="0.35">
      <c r="B38" s="152"/>
      <c r="C38" s="149" t="s">
        <v>140</v>
      </c>
      <c r="D38" s="161"/>
      <c r="E38" s="161"/>
      <c r="F38" s="150"/>
      <c r="G38" s="65">
        <f>SUM(G36:G37)</f>
        <v>38428.379622029664</v>
      </c>
      <c r="H38" s="56"/>
    </row>
    <row r="39" spans="2:8" ht="15" thickBot="1" x14ac:dyDescent="0.35">
      <c r="B39" s="152"/>
      <c r="C39" s="154" t="s">
        <v>142</v>
      </c>
      <c r="D39" s="155"/>
      <c r="E39" s="155"/>
      <c r="F39" s="66">
        <v>0.1</v>
      </c>
      <c r="G39" s="67">
        <f>F39*G38</f>
        <v>3842.8379622029665</v>
      </c>
      <c r="H39" s="56"/>
    </row>
    <row r="40" spans="2:8" ht="15" thickBot="1" x14ac:dyDescent="0.35">
      <c r="B40" s="153"/>
      <c r="C40" s="162" t="s">
        <v>141</v>
      </c>
      <c r="D40" s="163"/>
      <c r="E40" s="163"/>
      <c r="F40" s="164"/>
      <c r="G40" s="67">
        <f>G39+G38</f>
        <v>42271.217584232632</v>
      </c>
      <c r="H40" s="56"/>
    </row>
    <row r="41" spans="2:8" ht="15" thickBot="1" x14ac:dyDescent="0.35"/>
    <row r="42" spans="2:8" ht="15.6" thickTop="1" thickBot="1" x14ac:dyDescent="0.35">
      <c r="B42" s="156" t="s">
        <v>182</v>
      </c>
      <c r="C42" s="157"/>
      <c r="D42" s="157"/>
      <c r="E42" s="157"/>
      <c r="F42" s="158"/>
      <c r="G42" s="80">
        <f>G13+G20+G27+G33+G40</f>
        <v>239590.30420177581</v>
      </c>
    </row>
    <row r="43" spans="2:8" ht="15" thickTop="1" x14ac:dyDescent="0.3"/>
    <row r="46" spans="2:8" x14ac:dyDescent="0.3">
      <c r="B46" s="209" t="s">
        <v>162</v>
      </c>
      <c r="C46" s="209"/>
      <c r="D46" s="209"/>
      <c r="E46" s="209"/>
      <c r="F46" s="209"/>
      <c r="G46" s="209"/>
    </row>
    <row r="49" spans="3:3" x14ac:dyDescent="0.3">
      <c r="C49" t="s">
        <v>163</v>
      </c>
    </row>
  </sheetData>
  <sheetProtection password="F668" sheet="1" objects="1" scenarios="1"/>
  <mergeCells count="38">
    <mergeCell ref="B46:G46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30:B33"/>
    <mergeCell ref="B6:G6"/>
    <mergeCell ref="B8:C8"/>
    <mergeCell ref="B9:B13"/>
    <mergeCell ref="C12:E12"/>
    <mergeCell ref="B42:F42"/>
    <mergeCell ref="B7:G7"/>
    <mergeCell ref="C9:C10"/>
    <mergeCell ref="B15:C15"/>
    <mergeCell ref="C31:F31"/>
    <mergeCell ref="C32:E32"/>
    <mergeCell ref="C33:F33"/>
    <mergeCell ref="B35:C35"/>
    <mergeCell ref="C38:F38"/>
    <mergeCell ref="B36:B40"/>
    <mergeCell ref="C39:E39"/>
    <mergeCell ref="C40:F40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rowBreaks count="1" manualBreakCount="1">
    <brk id="28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7" workbookViewId="0">
      <selection activeCell="E43" sqref="E43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153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6">
        <f t="shared" ref="E6" si="0">B6*C6*D6</f>
        <v>260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158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0">
        <f>B14-C14</f>
        <v>149.2664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Sab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26</v>
      </c>
      <c r="D19" s="86">
        <f>(B19*C19)</f>
        <v>834.86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150.2748</v>
      </c>
    </row>
    <row r="21" spans="1:5" ht="16.2" thickBot="1" x14ac:dyDescent="0.35">
      <c r="A21" s="207" t="s">
        <v>156</v>
      </c>
      <c r="B21" s="208"/>
      <c r="C21" s="208"/>
      <c r="D21" s="113">
        <f>D19-D20</f>
        <v>684.58519999999999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27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28" workbookViewId="0">
      <selection activeCell="C49" sqref="C4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170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</row>
    <row r="8" spans="1:6" ht="16.2" thickBot="1" x14ac:dyDescent="0.35"/>
    <row r="9" spans="1:6" ht="16.2" thickBot="1" x14ac:dyDescent="0.35">
      <c r="A9" s="13">
        <v>1</v>
      </c>
      <c r="B9" s="134" t="s">
        <v>36</v>
      </c>
      <c r="C9" s="134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141">
        <f>C10+C11</f>
        <v>2399.2280000000001</v>
      </c>
      <c r="E10" s="141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142">
        <f>2.5*4.34</f>
        <v>10.85</v>
      </c>
      <c r="E11" s="141">
        <f>E10*0.6</f>
        <v>6.543349090909091</v>
      </c>
      <c r="F11" s="79"/>
    </row>
    <row r="12" spans="1:6" ht="16.2" thickBot="1" x14ac:dyDescent="0.35">
      <c r="A12" s="15" t="s">
        <v>41</v>
      </c>
      <c r="B12" s="16" t="s">
        <v>155</v>
      </c>
      <c r="C12" s="23">
        <f>D12*E12</f>
        <v>757.28360145454553</v>
      </c>
      <c r="D12" s="143">
        <v>43.4</v>
      </c>
      <c r="E12" s="141">
        <f>E11+E10</f>
        <v>17.448930909090912</v>
      </c>
      <c r="F12" s="79"/>
    </row>
    <row r="13" spans="1:6" ht="16.2" thickBot="1" x14ac:dyDescent="0.35">
      <c r="A13" s="169" t="s">
        <v>5</v>
      </c>
      <c r="B13" s="170"/>
      <c r="C13" s="39">
        <f>SUM(C10:C12)</f>
        <v>3156.5116014545456</v>
      </c>
      <c r="D13" s="79"/>
      <c r="E13" s="79"/>
      <c r="F13" s="79"/>
    </row>
    <row r="14" spans="1:6" x14ac:dyDescent="0.3">
      <c r="D14" s="79"/>
      <c r="E14" s="79"/>
      <c r="F14" s="79"/>
    </row>
    <row r="15" spans="1:6" x14ac:dyDescent="0.3">
      <c r="D15" s="79"/>
      <c r="E15" s="79"/>
      <c r="F15" s="79"/>
    </row>
    <row r="16" spans="1:6" x14ac:dyDescent="0.3">
      <c r="A16" s="168" t="s">
        <v>48</v>
      </c>
      <c r="B16" s="168"/>
      <c r="C16" s="168"/>
    </row>
    <row r="17" spans="1:4" x14ac:dyDescent="0.3">
      <c r="A17" s="12"/>
    </row>
    <row r="18" spans="1:4" x14ac:dyDescent="0.3">
      <c r="A18" s="165" t="s">
        <v>49</v>
      </c>
      <c r="B18" s="165"/>
      <c r="C18" s="165"/>
    </row>
    <row r="19" spans="1:4" ht="16.2" thickBot="1" x14ac:dyDescent="0.35"/>
    <row r="20" spans="1:4" ht="16.2" thickBot="1" x14ac:dyDescent="0.35">
      <c r="A20" s="13" t="s">
        <v>50</v>
      </c>
      <c r="B20" s="134" t="s">
        <v>51</v>
      </c>
      <c r="C20" s="134" t="s">
        <v>57</v>
      </c>
      <c r="D20" s="134" t="s">
        <v>37</v>
      </c>
    </row>
    <row r="21" spans="1:4" ht="16.2" thickBot="1" x14ac:dyDescent="0.35">
      <c r="A21" s="15" t="s">
        <v>38</v>
      </c>
      <c r="B21" s="35" t="s">
        <v>52</v>
      </c>
      <c r="C21" s="31">
        <v>8.3299999999999999E-2</v>
      </c>
      <c r="D21" s="36">
        <f>C$13*C21</f>
        <v>262.93741640116366</v>
      </c>
    </row>
    <row r="22" spans="1:4" ht="16.2" thickBot="1" x14ac:dyDescent="0.35">
      <c r="A22" s="15" t="s">
        <v>40</v>
      </c>
      <c r="B22" s="33" t="s">
        <v>53</v>
      </c>
      <c r="C22" s="37">
        <v>0.121</v>
      </c>
      <c r="D22" s="38">
        <f>C$13*C22</f>
        <v>381.93790377599998</v>
      </c>
    </row>
    <row r="23" spans="1:4" ht="16.2" thickBot="1" x14ac:dyDescent="0.35">
      <c r="A23" s="166" t="s">
        <v>5</v>
      </c>
      <c r="B23" s="167"/>
      <c r="C23" s="40">
        <f>SUM(C21:C22)</f>
        <v>0.20429999999999998</v>
      </c>
      <c r="D23" s="41">
        <f>C$13*C23</f>
        <v>644.87532017716364</v>
      </c>
    </row>
    <row r="26" spans="1:4" x14ac:dyDescent="0.3">
      <c r="A26" s="174" t="s">
        <v>54</v>
      </c>
      <c r="B26" s="174"/>
      <c r="C26" s="174"/>
      <c r="D26" s="174"/>
    </row>
    <row r="27" spans="1:4" ht="16.2" thickBot="1" x14ac:dyDescent="0.35"/>
    <row r="28" spans="1:4" ht="16.2" thickBot="1" x14ac:dyDescent="0.35">
      <c r="A28" s="13" t="s">
        <v>55</v>
      </c>
      <c r="B28" s="134" t="s">
        <v>56</v>
      </c>
      <c r="C28" s="134" t="s">
        <v>57</v>
      </c>
      <c r="D28" s="134" t="s">
        <v>37</v>
      </c>
    </row>
    <row r="29" spans="1:4" ht="16.2" thickBot="1" x14ac:dyDescent="0.35">
      <c r="A29" s="15" t="s">
        <v>38</v>
      </c>
      <c r="B29" s="16" t="s">
        <v>58</v>
      </c>
      <c r="C29" s="17">
        <v>0.2</v>
      </c>
      <c r="D29" s="38">
        <f t="shared" ref="D29:D37" si="0">(D$23+C$13)*C29</f>
        <v>760.27738432634192</v>
      </c>
    </row>
    <row r="30" spans="1:4" ht="16.2" thickBot="1" x14ac:dyDescent="0.35">
      <c r="A30" s="15" t="s">
        <v>40</v>
      </c>
      <c r="B30" s="16" t="s">
        <v>59</v>
      </c>
      <c r="C30" s="17">
        <v>2.5000000000000001E-2</v>
      </c>
      <c r="D30" s="38">
        <f t="shared" si="0"/>
        <v>95.03467304079274</v>
      </c>
    </row>
    <row r="31" spans="1:4" ht="16.2" thickBot="1" x14ac:dyDescent="0.35">
      <c r="A31" s="15" t="s">
        <v>41</v>
      </c>
      <c r="B31" s="16" t="s">
        <v>60</v>
      </c>
      <c r="C31" s="116">
        <f>'Posto 12x36 diurno ISS 2%'!C30</f>
        <v>0.03</v>
      </c>
      <c r="D31" s="38">
        <f t="shared" si="0"/>
        <v>114.04160764895127</v>
      </c>
    </row>
    <row r="32" spans="1:4" ht="16.2" thickBot="1" x14ac:dyDescent="0.35">
      <c r="A32" s="15" t="s">
        <v>42</v>
      </c>
      <c r="B32" s="16" t="s">
        <v>61</v>
      </c>
      <c r="C32" s="17">
        <v>1.4999999999999999E-2</v>
      </c>
      <c r="D32" s="38">
        <f t="shared" si="0"/>
        <v>57.020803824475635</v>
      </c>
    </row>
    <row r="33" spans="1:5" ht="16.2" thickBot="1" x14ac:dyDescent="0.35">
      <c r="A33" s="15" t="s">
        <v>43</v>
      </c>
      <c r="B33" s="16" t="s">
        <v>62</v>
      </c>
      <c r="C33" s="17">
        <v>0.01</v>
      </c>
      <c r="D33" s="38">
        <f t="shared" si="0"/>
        <v>38.013869216317097</v>
      </c>
    </row>
    <row r="34" spans="1:5" ht="16.2" thickBot="1" x14ac:dyDescent="0.35">
      <c r="A34" s="15" t="s">
        <v>45</v>
      </c>
      <c r="B34" s="16" t="s">
        <v>6</v>
      </c>
      <c r="C34" s="17">
        <v>6.0000000000000001E-3</v>
      </c>
      <c r="D34" s="38">
        <f t="shared" si="0"/>
        <v>22.808321529790256</v>
      </c>
    </row>
    <row r="35" spans="1:5" ht="16.2" thickBot="1" x14ac:dyDescent="0.35">
      <c r="A35" s="15" t="s">
        <v>46</v>
      </c>
      <c r="B35" s="16" t="s">
        <v>7</v>
      </c>
      <c r="C35" s="17">
        <v>2E-3</v>
      </c>
      <c r="D35" s="38">
        <f t="shared" si="0"/>
        <v>7.6027738432634191</v>
      </c>
    </row>
    <row r="36" spans="1:5" ht="16.2" thickBot="1" x14ac:dyDescent="0.35">
      <c r="A36" s="15" t="s">
        <v>63</v>
      </c>
      <c r="B36" s="16" t="s">
        <v>8</v>
      </c>
      <c r="C36" s="17">
        <v>0.08</v>
      </c>
      <c r="D36" s="38">
        <f t="shared" si="0"/>
        <v>304.11095373053678</v>
      </c>
    </row>
    <row r="37" spans="1:5" ht="16.2" thickBot="1" x14ac:dyDescent="0.35">
      <c r="A37" s="166" t="s">
        <v>64</v>
      </c>
      <c r="B37" s="167"/>
      <c r="C37" s="17">
        <f>SUM(C29:C36)</f>
        <v>0.36800000000000005</v>
      </c>
      <c r="D37" s="38">
        <f t="shared" si="0"/>
        <v>1398.9103871604693</v>
      </c>
      <c r="E37" s="68">
        <f>C37*C23</f>
        <v>7.5182399999999996E-2</v>
      </c>
    </row>
    <row r="40" spans="1:5" x14ac:dyDescent="0.3">
      <c r="A40" s="165" t="s">
        <v>65</v>
      </c>
      <c r="B40" s="165"/>
      <c r="C40" s="165"/>
    </row>
    <row r="41" spans="1:5" ht="16.2" thickBot="1" x14ac:dyDescent="0.35"/>
    <row r="42" spans="1:5" ht="16.2" thickBot="1" x14ac:dyDescent="0.35">
      <c r="A42" s="13" t="s">
        <v>66</v>
      </c>
      <c r="B42" s="134" t="s">
        <v>67</v>
      </c>
      <c r="C42" s="134" t="s">
        <v>37</v>
      </c>
    </row>
    <row r="43" spans="1:5" ht="16.2" thickBot="1" x14ac:dyDescent="0.35">
      <c r="A43" s="15" t="s">
        <v>38</v>
      </c>
      <c r="B43" s="16" t="s">
        <v>68</v>
      </c>
      <c r="C43" s="25">
        <f>'Planlha de Apoio OSA'!D14</f>
        <v>153.2664</v>
      </c>
    </row>
    <row r="44" spans="1:5" ht="16.2" thickBot="1" x14ac:dyDescent="0.35">
      <c r="A44" s="15" t="s">
        <v>40</v>
      </c>
      <c r="B44" s="16" t="s">
        <v>111</v>
      </c>
      <c r="C44" s="23">
        <f>'Planlha de Apoio OSA'!D21</f>
        <v>579.26440000000002</v>
      </c>
    </row>
    <row r="45" spans="1:5" ht="16.2" thickBot="1" x14ac:dyDescent="0.35">
      <c r="A45" s="15" t="s">
        <v>41</v>
      </c>
      <c r="B45" s="16" t="s">
        <v>127</v>
      </c>
      <c r="C45" s="117">
        <v>15</v>
      </c>
    </row>
    <row r="46" spans="1:5" ht="16.2" thickBot="1" x14ac:dyDescent="0.35">
      <c r="A46" s="46" t="s">
        <v>42</v>
      </c>
      <c r="B46" s="34" t="s">
        <v>144</v>
      </c>
      <c r="C46" s="23">
        <f>'Planlha de Apoio OSA'!D25</f>
        <v>161.0915</v>
      </c>
    </row>
    <row r="47" spans="1:5" ht="16.2" thickBot="1" x14ac:dyDescent="0.35">
      <c r="A47" s="46" t="s">
        <v>43</v>
      </c>
      <c r="B47" s="118" t="s">
        <v>145</v>
      </c>
      <c r="C47" s="117"/>
    </row>
    <row r="48" spans="1:5" ht="16.2" thickBot="1" x14ac:dyDescent="0.35">
      <c r="A48" s="169" t="s">
        <v>5</v>
      </c>
      <c r="B48" s="170"/>
      <c r="C48" s="23">
        <f>SUM(C43:C47)</f>
        <v>908.6223</v>
      </c>
    </row>
    <row r="51" spans="1:4" x14ac:dyDescent="0.3">
      <c r="A51" s="165" t="s">
        <v>69</v>
      </c>
      <c r="B51" s="165"/>
      <c r="C51" s="165"/>
    </row>
    <row r="52" spans="1:4" ht="16.2" thickBot="1" x14ac:dyDescent="0.35"/>
    <row r="53" spans="1:4" ht="16.2" thickBot="1" x14ac:dyDescent="0.35">
      <c r="A53" s="13">
        <v>2</v>
      </c>
      <c r="B53" s="134" t="s">
        <v>70</v>
      </c>
      <c r="C53" s="134" t="s">
        <v>37</v>
      </c>
    </row>
    <row r="54" spans="1:4" ht="16.2" thickBot="1" x14ac:dyDescent="0.35">
      <c r="A54" s="15" t="s">
        <v>50</v>
      </c>
      <c r="B54" s="16" t="s">
        <v>51</v>
      </c>
      <c r="C54" s="23">
        <f>D23</f>
        <v>644.87532017716364</v>
      </c>
    </row>
    <row r="55" spans="1:4" ht="16.2" thickBot="1" x14ac:dyDescent="0.35">
      <c r="A55" s="15" t="s">
        <v>55</v>
      </c>
      <c r="B55" s="16" t="s">
        <v>56</v>
      </c>
      <c r="C55" s="23">
        <f>D37</f>
        <v>1398.9103871604693</v>
      </c>
    </row>
    <row r="56" spans="1:4" ht="16.2" thickBot="1" x14ac:dyDescent="0.35">
      <c r="A56" s="15" t="s">
        <v>66</v>
      </c>
      <c r="B56" s="16" t="s">
        <v>67</v>
      </c>
      <c r="C56" s="23">
        <f>C48</f>
        <v>908.6223</v>
      </c>
    </row>
    <row r="57" spans="1:4" ht="16.2" thickBot="1" x14ac:dyDescent="0.35">
      <c r="A57" s="166" t="s">
        <v>5</v>
      </c>
      <c r="B57" s="167"/>
      <c r="C57" s="23">
        <f>SUM(C54:C56)</f>
        <v>2952.4080073376331</v>
      </c>
    </row>
    <row r="58" spans="1:4" x14ac:dyDescent="0.3">
      <c r="A58" s="2"/>
    </row>
    <row r="60" spans="1:4" x14ac:dyDescent="0.3">
      <c r="A60" s="168" t="s">
        <v>71</v>
      </c>
      <c r="B60" s="168"/>
      <c r="C60" s="168"/>
    </row>
    <row r="61" spans="1:4" ht="16.2" thickBot="1" x14ac:dyDescent="0.35"/>
    <row r="62" spans="1:4" ht="16.2" thickBot="1" x14ac:dyDescent="0.35">
      <c r="A62" s="13">
        <v>3</v>
      </c>
      <c r="B62" s="134" t="s">
        <v>72</v>
      </c>
      <c r="C62" s="134" t="s">
        <v>57</v>
      </c>
      <c r="D62" s="134" t="s">
        <v>37</v>
      </c>
    </row>
    <row r="63" spans="1:4" ht="16.2" thickBot="1" x14ac:dyDescent="0.35">
      <c r="A63" s="15" t="s">
        <v>38</v>
      </c>
      <c r="B63" s="18" t="s">
        <v>73</v>
      </c>
      <c r="C63" s="28">
        <v>4.1999999999999997E-3</v>
      </c>
      <c r="D63" s="23">
        <f>(C$13)*C63</f>
        <v>13.257348726109091</v>
      </c>
    </row>
    <row r="64" spans="1:4" ht="16.2" thickBot="1" x14ac:dyDescent="0.35">
      <c r="A64" s="15" t="s">
        <v>40</v>
      </c>
      <c r="B64" s="26" t="s">
        <v>74</v>
      </c>
      <c r="C64" s="29">
        <f>C63*C36</f>
        <v>3.3599999999999998E-4</v>
      </c>
      <c r="D64" s="23">
        <f>(C$13)*C64</f>
        <v>1.0605878980887273</v>
      </c>
    </row>
    <row r="65" spans="1:4" ht="16.2" thickBot="1" x14ac:dyDescent="0.35">
      <c r="A65" s="15" t="s">
        <v>41</v>
      </c>
      <c r="B65" s="18" t="s">
        <v>131</v>
      </c>
      <c r="C65" s="27">
        <v>3.5999999999999999E-3</v>
      </c>
      <c r="D65" s="23">
        <f>C65*C13</f>
        <v>11.363441765236363</v>
      </c>
    </row>
    <row r="66" spans="1:4" ht="16.2" thickBot="1" x14ac:dyDescent="0.35">
      <c r="A66" s="15" t="s">
        <v>42</v>
      </c>
      <c r="B66" s="18" t="s">
        <v>76</v>
      </c>
      <c r="C66" s="30">
        <v>1.9400000000000001E-2</v>
      </c>
      <c r="D66" s="23">
        <f>(C$13)*C66</f>
        <v>61.236325068218186</v>
      </c>
    </row>
    <row r="67" spans="1:4" ht="16.2" thickBot="1" x14ac:dyDescent="0.35">
      <c r="A67" s="15" t="s">
        <v>43</v>
      </c>
      <c r="B67" s="18" t="s">
        <v>77</v>
      </c>
      <c r="C67" s="27">
        <f>C66*C37</f>
        <v>7.1392000000000009E-3</v>
      </c>
      <c r="D67" s="23">
        <f>C67*C13</f>
        <v>22.534967625104294</v>
      </c>
    </row>
    <row r="68" spans="1:4" ht="16.2" thickBot="1" x14ac:dyDescent="0.35">
      <c r="A68" s="15" t="s">
        <v>45</v>
      </c>
      <c r="B68" s="18" t="s">
        <v>132</v>
      </c>
      <c r="C68" s="27">
        <v>3.6400000000000002E-2</v>
      </c>
      <c r="D68" s="23">
        <f>C68*C13</f>
        <v>114.89702229294546</v>
      </c>
    </row>
    <row r="69" spans="1:4" ht="16.2" thickBot="1" x14ac:dyDescent="0.35">
      <c r="A69" s="166" t="s">
        <v>5</v>
      </c>
      <c r="B69" s="167"/>
      <c r="C69" s="27">
        <f>SUM(C63:C68)</f>
        <v>7.1075200000000005E-2</v>
      </c>
      <c r="D69" s="23">
        <f>SUM(D63:D68)</f>
        <v>224.34969337570215</v>
      </c>
    </row>
    <row r="72" spans="1:4" x14ac:dyDescent="0.3">
      <c r="A72" s="168" t="s">
        <v>79</v>
      </c>
      <c r="B72" s="168"/>
      <c r="C72" s="168"/>
    </row>
    <row r="75" spans="1:4" x14ac:dyDescent="0.3">
      <c r="A75" s="165" t="s">
        <v>80</v>
      </c>
      <c r="B75" s="165"/>
      <c r="C75" s="165"/>
    </row>
    <row r="76" spans="1:4" ht="16.2" thickBot="1" x14ac:dyDescent="0.35">
      <c r="A76" s="12"/>
    </row>
    <row r="77" spans="1:4" ht="16.2" thickBot="1" x14ac:dyDescent="0.35">
      <c r="A77" s="13" t="s">
        <v>81</v>
      </c>
      <c r="B77" s="134" t="s">
        <v>82</v>
      </c>
      <c r="C77" s="134" t="s">
        <v>57</v>
      </c>
      <c r="D77" s="134" t="s">
        <v>37</v>
      </c>
    </row>
    <row r="78" spans="1:4" ht="16.2" thickBot="1" x14ac:dyDescent="0.35">
      <c r="A78" s="15" t="s">
        <v>38</v>
      </c>
      <c r="B78" s="16" t="s">
        <v>130</v>
      </c>
      <c r="C78" s="27">
        <f>1/12/12</f>
        <v>6.9444444444444441E-3</v>
      </c>
      <c r="D78" s="23">
        <f t="shared" ref="D78:D84" si="1">(C$13)*C78</f>
        <v>21.920219454545453</v>
      </c>
    </row>
    <row r="79" spans="1:4" ht="16.2" thickBot="1" x14ac:dyDescent="0.35">
      <c r="A79" s="15" t="s">
        <v>40</v>
      </c>
      <c r="B79" s="16" t="s">
        <v>82</v>
      </c>
      <c r="C79" s="119">
        <v>0.02</v>
      </c>
      <c r="D79" s="23">
        <f t="shared" si="1"/>
        <v>63.130232029090912</v>
      </c>
    </row>
    <row r="80" spans="1:4" ht="16.2" thickBot="1" x14ac:dyDescent="0.35">
      <c r="A80" s="15" t="s">
        <v>41</v>
      </c>
      <c r="B80" s="16" t="s">
        <v>83</v>
      </c>
      <c r="C80" s="119">
        <v>1.4999999999999999E-2</v>
      </c>
      <c r="D80" s="23">
        <f t="shared" si="1"/>
        <v>47.347674021818179</v>
      </c>
    </row>
    <row r="81" spans="1:7" ht="16.2" thickBot="1" x14ac:dyDescent="0.35">
      <c r="A81" s="15" t="s">
        <v>42</v>
      </c>
      <c r="B81" s="16" t="s">
        <v>84</v>
      </c>
      <c r="C81" s="119">
        <v>0.01</v>
      </c>
      <c r="D81" s="23">
        <f t="shared" si="1"/>
        <v>31.565116014545456</v>
      </c>
    </row>
    <row r="82" spans="1:7" ht="16.2" thickBot="1" x14ac:dyDescent="0.35">
      <c r="A82" s="15" t="s">
        <v>43</v>
      </c>
      <c r="B82" s="16" t="s">
        <v>85</v>
      </c>
      <c r="C82" s="119">
        <v>0.01</v>
      </c>
      <c r="D82" s="23">
        <f t="shared" si="1"/>
        <v>31.565116014545456</v>
      </c>
    </row>
    <row r="83" spans="1:7" ht="16.2" thickBot="1" x14ac:dyDescent="0.35">
      <c r="A83" s="15" t="s">
        <v>45</v>
      </c>
      <c r="B83" s="120" t="s">
        <v>47</v>
      </c>
      <c r="C83" s="119">
        <v>0</v>
      </c>
      <c r="D83" s="23">
        <f t="shared" si="1"/>
        <v>0</v>
      </c>
    </row>
    <row r="84" spans="1:7" ht="16.2" thickBot="1" x14ac:dyDescent="0.35">
      <c r="A84" s="166" t="s">
        <v>64</v>
      </c>
      <c r="B84" s="167"/>
      <c r="C84" s="27">
        <f>SUM(C78:C83)</f>
        <v>6.1944444444444448E-2</v>
      </c>
      <c r="D84" s="23">
        <f t="shared" si="1"/>
        <v>195.52835753454548</v>
      </c>
    </row>
    <row r="85" spans="1:7" x14ac:dyDescent="0.3">
      <c r="C85" s="53">
        <f>C23+C37+C69+C84+E37</f>
        <v>0.78050204444444449</v>
      </c>
    </row>
    <row r="87" spans="1:7" x14ac:dyDescent="0.3">
      <c r="A87" s="165" t="s">
        <v>86</v>
      </c>
      <c r="B87" s="165"/>
      <c r="C87" s="165"/>
      <c r="F87" s="73"/>
      <c r="G87" s="73"/>
    </row>
    <row r="88" spans="1:7" ht="16.2" thickBot="1" x14ac:dyDescent="0.35">
      <c r="A88" s="12"/>
      <c r="F88" s="73"/>
      <c r="G88" s="73"/>
    </row>
    <row r="89" spans="1:7" ht="16.2" thickBot="1" x14ac:dyDescent="0.35">
      <c r="A89" s="13" t="s">
        <v>87</v>
      </c>
      <c r="B89" s="134" t="s">
        <v>129</v>
      </c>
      <c r="C89" s="134" t="s">
        <v>37</v>
      </c>
      <c r="D89" s="79"/>
      <c r="E89" s="79"/>
      <c r="F89" s="70">
        <f>C10+C11</f>
        <v>2399.2280000000001</v>
      </c>
      <c r="G89" s="79"/>
    </row>
    <row r="90" spans="1:7" ht="16.2" thickBot="1" x14ac:dyDescent="0.35">
      <c r="A90" s="15" t="s">
        <v>38</v>
      </c>
      <c r="B90" s="16" t="s">
        <v>102</v>
      </c>
      <c r="C90" s="52">
        <f>F92*0.5</f>
        <v>191.93824000000004</v>
      </c>
      <c r="D90" s="79"/>
      <c r="E90" s="79"/>
      <c r="F90" s="70">
        <f>F89/220</f>
        <v>10.905581818181819</v>
      </c>
      <c r="G90" s="79"/>
    </row>
    <row r="91" spans="1:7" ht="16.2" thickBot="1" x14ac:dyDescent="0.35">
      <c r="A91" s="166" t="s">
        <v>5</v>
      </c>
      <c r="B91" s="167"/>
      <c r="C91" s="52">
        <f>C90</f>
        <v>191.93824000000004</v>
      </c>
      <c r="D91" s="79"/>
      <c r="E91" s="79"/>
      <c r="F91" s="70">
        <f>F90*1.6</f>
        <v>17.448930909090912</v>
      </c>
      <c r="G91" s="79"/>
    </row>
    <row r="92" spans="1:7" x14ac:dyDescent="0.3">
      <c r="D92" s="79"/>
      <c r="E92" s="79"/>
      <c r="F92" s="70">
        <f>F91*22</f>
        <v>383.87648000000007</v>
      </c>
      <c r="G92" s="79"/>
    </row>
    <row r="93" spans="1:7" x14ac:dyDescent="0.3">
      <c r="D93" s="79"/>
      <c r="E93" s="79"/>
      <c r="F93" s="79"/>
      <c r="G93" s="79"/>
    </row>
    <row r="94" spans="1:7" x14ac:dyDescent="0.3">
      <c r="A94" s="165" t="s">
        <v>89</v>
      </c>
      <c r="B94" s="165"/>
      <c r="C94" s="165"/>
      <c r="D94" s="79"/>
      <c r="E94" s="79"/>
      <c r="F94" s="79"/>
      <c r="G94" s="79"/>
    </row>
    <row r="95" spans="1:7" ht="16.2" thickBot="1" x14ac:dyDescent="0.35">
      <c r="A95" s="12"/>
      <c r="D95" s="79"/>
      <c r="E95" s="79"/>
      <c r="F95" s="79"/>
      <c r="G95" s="79"/>
    </row>
    <row r="96" spans="1:7" ht="16.2" thickBot="1" x14ac:dyDescent="0.35">
      <c r="A96" s="13">
        <v>4</v>
      </c>
      <c r="B96" s="134" t="s">
        <v>90</v>
      </c>
      <c r="C96" s="134" t="s">
        <v>37</v>
      </c>
      <c r="D96" s="79"/>
      <c r="E96" s="79"/>
      <c r="F96" s="79"/>
      <c r="G96" s="79"/>
    </row>
    <row r="97" spans="1:3" ht="16.2" thickBot="1" x14ac:dyDescent="0.35">
      <c r="A97" s="15" t="s">
        <v>81</v>
      </c>
      <c r="B97" s="16" t="s">
        <v>82</v>
      </c>
      <c r="C97" s="23">
        <f>D84</f>
        <v>195.52835753454548</v>
      </c>
    </row>
    <row r="98" spans="1:3" ht="16.2" thickBot="1" x14ac:dyDescent="0.35">
      <c r="A98" s="15" t="s">
        <v>87</v>
      </c>
      <c r="B98" s="16" t="s">
        <v>88</v>
      </c>
      <c r="C98" s="23">
        <f>C91</f>
        <v>191.93824000000004</v>
      </c>
    </row>
    <row r="99" spans="1:3" ht="16.2" thickBot="1" x14ac:dyDescent="0.35">
      <c r="A99" s="166" t="s">
        <v>5</v>
      </c>
      <c r="B99" s="167"/>
      <c r="C99" s="39">
        <f>C97+C98</f>
        <v>387.46659753454549</v>
      </c>
    </row>
    <row r="102" spans="1:3" x14ac:dyDescent="0.3">
      <c r="A102" s="168" t="s">
        <v>91</v>
      </c>
      <c r="B102" s="168"/>
      <c r="C102" s="168"/>
    </row>
    <row r="103" spans="1:3" ht="16.2" thickBot="1" x14ac:dyDescent="0.35"/>
    <row r="104" spans="1:3" ht="16.2" thickBot="1" x14ac:dyDescent="0.35">
      <c r="A104" s="13">
        <v>5</v>
      </c>
      <c r="B104" s="19" t="s">
        <v>22</v>
      </c>
      <c r="C104" s="134" t="s">
        <v>37</v>
      </c>
    </row>
    <row r="105" spans="1:3" ht="16.2" thickBot="1" x14ac:dyDescent="0.35">
      <c r="A105" s="15" t="s">
        <v>38</v>
      </c>
      <c r="B105" s="16" t="s">
        <v>92</v>
      </c>
      <c r="C105" s="117">
        <f>'Planlha de Apoio OSA'!C46</f>
        <v>103.33333333333333</v>
      </c>
    </row>
    <row r="106" spans="1:3" ht="16.2" thickBot="1" x14ac:dyDescent="0.35">
      <c r="A106" s="15" t="s">
        <v>40</v>
      </c>
      <c r="B106" s="16" t="s">
        <v>93</v>
      </c>
      <c r="C106" s="117">
        <f>'Planlha de Apoio OSA'!D34</f>
        <v>72.938749999999999</v>
      </c>
    </row>
    <row r="107" spans="1:3" ht="16.2" thickBot="1" x14ac:dyDescent="0.35">
      <c r="A107" s="15" t="s">
        <v>41</v>
      </c>
      <c r="B107" s="120" t="s">
        <v>146</v>
      </c>
      <c r="C107" s="117"/>
    </row>
    <row r="108" spans="1:3" ht="16.2" thickBot="1" x14ac:dyDescent="0.35">
      <c r="A108" s="15" t="s">
        <v>42</v>
      </c>
      <c r="B108" s="120" t="s">
        <v>146</v>
      </c>
      <c r="C108" s="117"/>
    </row>
    <row r="109" spans="1:3" ht="16.2" thickBot="1" x14ac:dyDescent="0.35">
      <c r="A109" s="166" t="s">
        <v>64</v>
      </c>
      <c r="B109" s="167"/>
      <c r="C109" s="23">
        <f>SUM(C105:C108)</f>
        <v>176.27208333333334</v>
      </c>
    </row>
    <row r="112" spans="1:3" x14ac:dyDescent="0.3">
      <c r="A112" s="168" t="s">
        <v>94</v>
      </c>
      <c r="B112" s="168"/>
      <c r="C112" s="168"/>
    </row>
    <row r="113" spans="1:4" ht="16.2" thickBot="1" x14ac:dyDescent="0.35"/>
    <row r="114" spans="1:4" ht="16.2" thickBot="1" x14ac:dyDescent="0.35">
      <c r="A114" s="13">
        <v>6</v>
      </c>
      <c r="B114" s="19" t="s">
        <v>23</v>
      </c>
      <c r="C114" s="134" t="s">
        <v>57</v>
      </c>
      <c r="D114" s="134" t="s">
        <v>37</v>
      </c>
    </row>
    <row r="115" spans="1:4" ht="16.2" thickBot="1" x14ac:dyDescent="0.35">
      <c r="A115" s="15" t="s">
        <v>38</v>
      </c>
      <c r="B115" s="43" t="s">
        <v>24</v>
      </c>
      <c r="C115" s="116">
        <f>'Posto 12x36 diurno ISS 2%'!C114</f>
        <v>0.1</v>
      </c>
      <c r="D115" s="45">
        <f>C115*C134</f>
        <v>689.70079830357599</v>
      </c>
    </row>
    <row r="116" spans="1:4" ht="16.2" thickBot="1" x14ac:dyDescent="0.35">
      <c r="A116" s="15" t="s">
        <v>40</v>
      </c>
      <c r="B116" s="43" t="s">
        <v>26</v>
      </c>
      <c r="C116" s="116">
        <f>C115</f>
        <v>0.1</v>
      </c>
      <c r="D116" s="45">
        <f>C116*(C134+D115)</f>
        <v>758.67087813393357</v>
      </c>
    </row>
    <row r="117" spans="1:4" ht="16.2" thickBot="1" x14ac:dyDescent="0.35">
      <c r="A117" s="15" t="s">
        <v>41</v>
      </c>
      <c r="B117" s="16" t="s">
        <v>25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106</v>
      </c>
      <c r="C118" s="44">
        <f>C119+C120</f>
        <v>3.6499999999999998E-2</v>
      </c>
      <c r="D118" s="45">
        <f>C118*(C$134+D$115+D$116)</f>
        <v>304.60635757077426</v>
      </c>
    </row>
    <row r="119" spans="1:4" ht="16.2" thickBot="1" x14ac:dyDescent="0.35">
      <c r="A119" s="15"/>
      <c r="B119" s="16" t="s">
        <v>104</v>
      </c>
      <c r="C119" s="17">
        <v>0.03</v>
      </c>
      <c r="D119" s="23">
        <f>C119*(C$134+D$115+D$116)</f>
        <v>250.36138978419805</v>
      </c>
    </row>
    <row r="120" spans="1:4" ht="16.2" thickBot="1" x14ac:dyDescent="0.35">
      <c r="A120" s="15"/>
      <c r="B120" s="16" t="s">
        <v>105</v>
      </c>
      <c r="C120" s="17">
        <v>6.4999999999999997E-3</v>
      </c>
      <c r="D120" s="23">
        <f>C120*(C$134+D$115+D$116)</f>
        <v>54.24496778657624</v>
      </c>
    </row>
    <row r="121" spans="1:4" ht="16.2" thickBot="1" x14ac:dyDescent="0.35">
      <c r="A121" s="15"/>
      <c r="B121" s="43" t="s">
        <v>107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108</v>
      </c>
      <c r="C122" s="44">
        <v>0.05</v>
      </c>
      <c r="D122" s="45">
        <f>C122*(C$134+D$115+D$116)</f>
        <v>417.26898297366347</v>
      </c>
    </row>
    <row r="123" spans="1:4" ht="16.2" thickBot="1" x14ac:dyDescent="0.35">
      <c r="A123" s="181" t="s">
        <v>64</v>
      </c>
      <c r="B123" s="182"/>
      <c r="C123" s="44">
        <f>C115+C116+C118+C121+C122</f>
        <v>0.28650000000000003</v>
      </c>
      <c r="D123" s="45">
        <f>D115+D116+D118+D121+D122</f>
        <v>2170.2470169819471</v>
      </c>
    </row>
    <row r="126" spans="1:4" x14ac:dyDescent="0.3">
      <c r="A126" s="168" t="s">
        <v>95</v>
      </c>
      <c r="B126" s="168"/>
      <c r="C126" s="168"/>
    </row>
    <row r="127" spans="1:4" ht="16.2" thickBot="1" x14ac:dyDescent="0.35"/>
    <row r="128" spans="1:4" ht="16.2" thickBot="1" x14ac:dyDescent="0.35">
      <c r="A128" s="13"/>
      <c r="B128" s="134" t="s">
        <v>96</v>
      </c>
      <c r="C128" s="134" t="s">
        <v>37</v>
      </c>
    </row>
    <row r="129" spans="1:3" ht="16.2" thickBot="1" x14ac:dyDescent="0.35">
      <c r="A129" s="21" t="s">
        <v>38</v>
      </c>
      <c r="B129" s="16" t="s">
        <v>35</v>
      </c>
      <c r="C129" s="42">
        <f>C13</f>
        <v>3156.5116014545456</v>
      </c>
    </row>
    <row r="130" spans="1:3" ht="16.2" thickBot="1" x14ac:dyDescent="0.35">
      <c r="A130" s="21" t="s">
        <v>40</v>
      </c>
      <c r="B130" s="16" t="s">
        <v>48</v>
      </c>
      <c r="C130" s="42">
        <f>C57</f>
        <v>2952.4080073376331</v>
      </c>
    </row>
    <row r="131" spans="1:3" ht="16.2" thickBot="1" x14ac:dyDescent="0.35">
      <c r="A131" s="21" t="s">
        <v>41</v>
      </c>
      <c r="B131" s="16" t="s">
        <v>71</v>
      </c>
      <c r="C131" s="42">
        <f>D69</f>
        <v>224.34969337570215</v>
      </c>
    </row>
    <row r="132" spans="1:3" ht="16.2" thickBot="1" x14ac:dyDescent="0.35">
      <c r="A132" s="21" t="s">
        <v>42</v>
      </c>
      <c r="B132" s="16" t="s">
        <v>79</v>
      </c>
      <c r="C132" s="42">
        <f>C99</f>
        <v>387.46659753454549</v>
      </c>
    </row>
    <row r="133" spans="1:3" ht="16.2" thickBot="1" x14ac:dyDescent="0.35">
      <c r="A133" s="21" t="s">
        <v>43</v>
      </c>
      <c r="B133" s="16" t="s">
        <v>91</v>
      </c>
      <c r="C133" s="42">
        <f>C109</f>
        <v>176.27208333333334</v>
      </c>
    </row>
    <row r="134" spans="1:3" ht="16.2" thickBot="1" x14ac:dyDescent="0.35">
      <c r="A134" s="166" t="s">
        <v>97</v>
      </c>
      <c r="B134" s="167"/>
      <c r="C134" s="42">
        <f>SUM(C129:C133)</f>
        <v>6897.0079830357599</v>
      </c>
    </row>
    <row r="135" spans="1:3" ht="16.2" thickBot="1" x14ac:dyDescent="0.35">
      <c r="A135" s="21" t="s">
        <v>45</v>
      </c>
      <c r="B135" s="16" t="s">
        <v>98</v>
      </c>
      <c r="C135" s="42">
        <f>D123</f>
        <v>2170.2470169819471</v>
      </c>
    </row>
    <row r="136" spans="1:3" x14ac:dyDescent="0.3">
      <c r="A136" s="179" t="s">
        <v>99</v>
      </c>
      <c r="B136" s="180"/>
      <c r="C136" s="49">
        <f>C134+C135</f>
        <v>9067.2550000177071</v>
      </c>
    </row>
    <row r="137" spans="1:3" x14ac:dyDescent="0.3">
      <c r="A137" s="176" t="s">
        <v>118</v>
      </c>
      <c r="B137" s="177"/>
      <c r="C137" s="51">
        <v>1</v>
      </c>
    </row>
    <row r="138" spans="1:3" ht="16.2" thickBot="1" x14ac:dyDescent="0.35">
      <c r="A138" s="178" t="s">
        <v>119</v>
      </c>
      <c r="B138" s="178"/>
      <c r="C138" s="50">
        <f>C136*C137</f>
        <v>9067.2550000177071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0:C60"/>
    <mergeCell ref="A7:C7"/>
    <mergeCell ref="A13:B13"/>
    <mergeCell ref="A16:C16"/>
    <mergeCell ref="A18:C18"/>
    <mergeCell ref="A23:B23"/>
    <mergeCell ref="A26:D26"/>
    <mergeCell ref="A37:B37"/>
    <mergeCell ref="A40:C40"/>
    <mergeCell ref="A48:B48"/>
    <mergeCell ref="A51:C51"/>
    <mergeCell ref="A57:B57"/>
    <mergeCell ref="A123:B123"/>
    <mergeCell ref="A69:B69"/>
    <mergeCell ref="A72:C72"/>
    <mergeCell ref="A75:C75"/>
    <mergeCell ref="A84:B84"/>
    <mergeCell ref="A87:C87"/>
    <mergeCell ref="A91:B91"/>
    <mergeCell ref="A94:C94"/>
    <mergeCell ref="A99:B99"/>
    <mergeCell ref="A102:C102"/>
    <mergeCell ref="A109:B109"/>
    <mergeCell ref="A112:C112"/>
    <mergeCell ref="A126:C126"/>
    <mergeCell ref="A134:B134"/>
    <mergeCell ref="A136:B136"/>
    <mergeCell ref="A137:B137"/>
    <mergeCell ref="A138:B13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9" workbookViewId="0">
      <selection activeCell="C37" sqref="C37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168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6</v>
      </c>
      <c r="C6" s="1">
        <v>2</v>
      </c>
      <c r="D6" s="48">
        <v>22</v>
      </c>
      <c r="E6" s="86">
        <f t="shared" ref="E6" si="0">B6*C6*D6</f>
        <v>264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181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90">
        <f>B14-C14</f>
        <v>153.2664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Sex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22</v>
      </c>
      <c r="D19" s="86">
        <f>(B19*C19)</f>
        <v>706.42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127.15559999999999</v>
      </c>
    </row>
    <row r="21" spans="1:5" ht="16.2" thickBot="1" x14ac:dyDescent="0.35">
      <c r="A21" s="207" t="s">
        <v>156</v>
      </c>
      <c r="B21" s="208"/>
      <c r="C21" s="208"/>
      <c r="D21" s="113">
        <f>D19-D20</f>
        <v>579.26440000000002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35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showGridLines="0" topLeftCell="A91" workbookViewId="0">
      <selection activeCell="C114" activeCellId="7" sqref="C30 C44 B46:C46 C78:C82 B82 C104:C106 B106:C107 C114:C11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ht="27.75" customHeight="1" x14ac:dyDescent="0.3">
      <c r="A3" s="173"/>
      <c r="B3" s="173"/>
      <c r="C3" s="173"/>
      <c r="D3" s="173"/>
    </row>
    <row r="4" spans="1:5" x14ac:dyDescent="0.3">
      <c r="A4" s="32" t="s">
        <v>109</v>
      </c>
      <c r="B4" s="175" t="s">
        <v>164</v>
      </c>
      <c r="C4" s="175"/>
    </row>
    <row r="5" spans="1:5" x14ac:dyDescent="0.3">
      <c r="A5" s="32" t="s">
        <v>110</v>
      </c>
      <c r="B5" s="175" t="s">
        <v>143</v>
      </c>
      <c r="C5" s="175"/>
      <c r="E5" s="53"/>
    </row>
    <row r="6" spans="1:5" x14ac:dyDescent="0.3">
      <c r="A6" s="32"/>
      <c r="B6" s="175"/>
      <c r="C6" s="175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8" t="s">
        <v>48</v>
      </c>
      <c r="B15" s="168"/>
      <c r="C15" s="168"/>
    </row>
    <row r="16" spans="1:5" x14ac:dyDescent="0.3">
      <c r="A16" s="12"/>
    </row>
    <row r="17" spans="1:4" x14ac:dyDescent="0.3">
      <c r="A17" s="165" t="s">
        <v>49</v>
      </c>
      <c r="B17" s="165"/>
      <c r="C17" s="165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6" t="s">
        <v>5</v>
      </c>
      <c r="B22" s="167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174" t="s">
        <v>54</v>
      </c>
      <c r="B25" s="174"/>
      <c r="C25" s="174"/>
      <c r="D25" s="174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6" t="s">
        <v>64</v>
      </c>
      <c r="B36" s="167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5" t="s">
        <v>65</v>
      </c>
      <c r="B39" s="165"/>
      <c r="C39" s="165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169" t="s">
        <v>5</v>
      </c>
      <c r="B47" s="170"/>
      <c r="C47" s="23">
        <f>SUM(C42:C46)</f>
        <v>618.3035440000001</v>
      </c>
    </row>
    <row r="50" spans="1:4" x14ac:dyDescent="0.3">
      <c r="A50" s="165" t="s">
        <v>69</v>
      </c>
      <c r="B50" s="165"/>
      <c r="C50" s="165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66" t="s">
        <v>5</v>
      </c>
      <c r="B56" s="167"/>
      <c r="C56" s="23">
        <f>SUM(C53:C55)</f>
        <v>2171.7614475872006</v>
      </c>
    </row>
    <row r="57" spans="1:4" x14ac:dyDescent="0.3">
      <c r="A57" s="2"/>
    </row>
    <row r="59" spans="1:4" x14ac:dyDescent="0.3">
      <c r="A59" s="168" t="s">
        <v>71</v>
      </c>
      <c r="B59" s="168"/>
      <c r="C59" s="168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6" t="s">
        <v>5</v>
      </c>
      <c r="B68" s="167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8" t="s">
        <v>79</v>
      </c>
      <c r="B71" s="168"/>
      <c r="C71" s="168"/>
    </row>
    <row r="74" spans="1:4" x14ac:dyDescent="0.3">
      <c r="A74" s="165" t="s">
        <v>80</v>
      </c>
      <c r="B74" s="165"/>
      <c r="C74" s="165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165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166" t="s">
        <v>64</v>
      </c>
      <c r="B83" s="167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5" t="s">
        <v>86</v>
      </c>
      <c r="B86" s="165"/>
      <c r="C86" s="165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66" t="s">
        <v>5</v>
      </c>
      <c r="B90" s="167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65" t="s">
        <v>89</v>
      </c>
      <c r="B93" s="165"/>
      <c r="C93" s="165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66" t="s">
        <v>5</v>
      </c>
      <c r="B98" s="167"/>
      <c r="C98" s="39">
        <f>C96+C97</f>
        <v>281.4052097737374</v>
      </c>
    </row>
    <row r="101" spans="1:3" x14ac:dyDescent="0.3">
      <c r="A101" s="168" t="s">
        <v>91</v>
      </c>
      <c r="B101" s="168"/>
      <c r="C101" s="168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166" t="s">
        <v>64</v>
      </c>
      <c r="B108" s="167"/>
      <c r="C108" s="23">
        <f>SUM(C104:C107)</f>
        <v>176.27208333333334</v>
      </c>
    </row>
    <row r="111" spans="1:3" x14ac:dyDescent="0.3">
      <c r="A111" s="168" t="s">
        <v>94</v>
      </c>
      <c r="B111" s="168"/>
      <c r="C111" s="168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181" t="s">
        <v>64</v>
      </c>
      <c r="B122" s="182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168" t="s">
        <v>95</v>
      </c>
      <c r="B125" s="168"/>
      <c r="C125" s="168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166" t="s">
        <v>97</v>
      </c>
      <c r="B133" s="167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179" t="s">
        <v>99</v>
      </c>
      <c r="B135" s="180"/>
      <c r="C135" s="49">
        <f>C133+C134</f>
        <v>6646.4655293257401</v>
      </c>
    </row>
    <row r="136" spans="1:3" ht="16.5" customHeight="1" x14ac:dyDescent="0.3">
      <c r="A136" s="176" t="s">
        <v>118</v>
      </c>
      <c r="B136" s="177"/>
      <c r="C136" s="51">
        <v>2</v>
      </c>
    </row>
    <row r="137" spans="1:3" ht="16.2" thickBot="1" x14ac:dyDescent="0.35">
      <c r="A137" s="178" t="s">
        <v>119</v>
      </c>
      <c r="B137" s="178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topLeftCell="A97" workbookViewId="0">
      <selection activeCell="C108" sqref="C10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ht="27.75" customHeight="1" x14ac:dyDescent="0.3">
      <c r="A3" s="173"/>
      <c r="B3" s="173"/>
      <c r="C3" s="173"/>
      <c r="D3" s="173"/>
    </row>
    <row r="4" spans="1:5" x14ac:dyDescent="0.3">
      <c r="A4" s="32" t="s">
        <v>109</v>
      </c>
      <c r="B4" s="183" t="s">
        <v>164</v>
      </c>
      <c r="C4" s="184"/>
    </row>
    <row r="5" spans="1:5" x14ac:dyDescent="0.3">
      <c r="A5" s="32" t="s">
        <v>110</v>
      </c>
      <c r="B5" s="183" t="s">
        <v>151</v>
      </c>
      <c r="C5" s="184"/>
      <c r="E5" s="53"/>
    </row>
    <row r="6" spans="1:5" x14ac:dyDescent="0.3">
      <c r="A6" s="32"/>
      <c r="B6" s="183"/>
      <c r="C6" s="184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9" t="s">
        <v>5</v>
      </c>
      <c r="B14" s="170"/>
      <c r="C14" s="39">
        <f>SUM(C10:C13)</f>
        <v>2830.7836837090913</v>
      </c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121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65" t="s">
        <v>65</v>
      </c>
      <c r="B41" s="165"/>
      <c r="C41" s="165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618.3035440000001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66" t="s">
        <v>5</v>
      </c>
      <c r="B58" s="167"/>
      <c r="C58" s="23">
        <f>SUM(C55:C57)</f>
        <v>2451.1861574088034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165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65" t="s">
        <v>86</v>
      </c>
      <c r="B88" s="165"/>
      <c r="C88" s="165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66" t="s">
        <v>5</v>
      </c>
      <c r="B92" s="167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65" t="s">
        <v>89</v>
      </c>
      <c r="B95" s="165"/>
      <c r="C95" s="165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6" t="s">
        <v>5</v>
      </c>
      <c r="B100" s="167"/>
      <c r="C100" s="39">
        <f>C98+C99</f>
        <v>308.13768684793945</v>
      </c>
    </row>
    <row r="103" spans="1:3" x14ac:dyDescent="0.3">
      <c r="A103" s="168" t="s">
        <v>91</v>
      </c>
      <c r="B103" s="168"/>
      <c r="C103" s="168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36'!C46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36'!D34</f>
        <v>72.938749999999999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596.75781277755266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656.43359405530794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263.55808801320615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216.62308603825161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46.935001974954517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144.41539069216776</v>
      </c>
    </row>
    <row r="124" spans="1:4" ht="16.2" thickBot="1" x14ac:dyDescent="0.35">
      <c r="A124" s="181" t="s">
        <v>64</v>
      </c>
      <c r="B124" s="182"/>
      <c r="C124" s="44">
        <f>C116+C117+C119+C122+C123</f>
        <v>0.25650000000000001</v>
      </c>
      <c r="D124" s="45">
        <f>D116+D117+D119+D122+D123</f>
        <v>1661.1648855382346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 x14ac:dyDescent="0.35">
      <c r="A135" s="166" t="s">
        <v>97</v>
      </c>
      <c r="B135" s="167"/>
      <c r="C135" s="42">
        <f>SUM(C130:C134)</f>
        <v>5967.5781277755268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1661.1648855382346</v>
      </c>
    </row>
    <row r="137" spans="1:3" ht="16.5" customHeight="1" x14ac:dyDescent="0.3">
      <c r="A137" s="179" t="s">
        <v>99</v>
      </c>
      <c r="B137" s="180"/>
      <c r="C137" s="49">
        <f>C135+C136</f>
        <v>7628.7430133137614</v>
      </c>
    </row>
    <row r="138" spans="1:3" ht="16.5" customHeight="1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15257.486026627523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25" workbookViewId="0">
      <selection activeCell="C30" sqref="C30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x14ac:dyDescent="0.3">
      <c r="A3" s="173"/>
      <c r="B3" s="173"/>
      <c r="C3" s="173"/>
      <c r="D3" s="173"/>
    </row>
    <row r="4" spans="1:5" x14ac:dyDescent="0.3">
      <c r="A4" s="32" t="s">
        <v>109</v>
      </c>
      <c r="B4" s="175" t="s">
        <v>164</v>
      </c>
      <c r="C4" s="175"/>
    </row>
    <row r="5" spans="1:5" x14ac:dyDescent="0.3">
      <c r="A5" s="32" t="s">
        <v>110</v>
      </c>
      <c r="B5" s="175" t="s">
        <v>143</v>
      </c>
      <c r="C5" s="175"/>
      <c r="E5" s="53"/>
    </row>
    <row r="6" spans="1:5" x14ac:dyDescent="0.3">
      <c r="A6" s="32"/>
      <c r="B6" s="175"/>
      <c r="C6" s="175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34" t="s">
        <v>36</v>
      </c>
      <c r="C9" s="13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8" t="s">
        <v>48</v>
      </c>
      <c r="B15" s="168"/>
      <c r="C15" s="168"/>
    </row>
    <row r="16" spans="1:5" x14ac:dyDescent="0.3">
      <c r="A16" s="12"/>
    </row>
    <row r="17" spans="1:4" x14ac:dyDescent="0.3">
      <c r="A17" s="165" t="s">
        <v>49</v>
      </c>
      <c r="B17" s="165"/>
      <c r="C17" s="165"/>
    </row>
    <row r="18" spans="1:4" ht="16.2" thickBot="1" x14ac:dyDescent="0.35"/>
    <row r="19" spans="1:4" ht="16.2" thickBot="1" x14ac:dyDescent="0.35">
      <c r="A19" s="13" t="s">
        <v>50</v>
      </c>
      <c r="B19" s="134" t="s">
        <v>51</v>
      </c>
      <c r="C19" s="134" t="s">
        <v>57</v>
      </c>
      <c r="D19" s="134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6" t="s">
        <v>5</v>
      </c>
      <c r="B22" s="167"/>
      <c r="C22" s="40">
        <f>SUM(C20:C21)</f>
        <v>0.20429999999999998</v>
      </c>
      <c r="D22" s="41">
        <f>C$12*C22</f>
        <v>490.16228039999999</v>
      </c>
    </row>
    <row r="25" spans="1:4" x14ac:dyDescent="0.3">
      <c r="A25" s="174" t="s">
        <v>54</v>
      </c>
      <c r="B25" s="174"/>
      <c r="C25" s="174"/>
      <c r="D25" s="174"/>
    </row>
    <row r="26" spans="1:4" ht="16.2" thickBot="1" x14ac:dyDescent="0.35"/>
    <row r="27" spans="1:4" ht="16.2" thickBot="1" x14ac:dyDescent="0.35">
      <c r="A27" s="13" t="s">
        <v>55</v>
      </c>
      <c r="B27" s="134" t="s">
        <v>56</v>
      </c>
      <c r="C27" s="134" t="s">
        <v>57</v>
      </c>
      <c r="D27" s="13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6" t="s">
        <v>64</v>
      </c>
      <c r="B36" s="167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5" t="s">
        <v>65</v>
      </c>
      <c r="B39" s="165"/>
      <c r="C39" s="165"/>
    </row>
    <row r="40" spans="1:5" ht="16.2" thickBot="1" x14ac:dyDescent="0.35"/>
    <row r="41" spans="1:5" ht="16.2" thickBot="1" x14ac:dyDescent="0.35">
      <c r="A41" s="13" t="s">
        <v>66</v>
      </c>
      <c r="B41" s="134" t="s">
        <v>67</v>
      </c>
      <c r="C41" s="13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169" t="s">
        <v>5</v>
      </c>
      <c r="B47" s="170"/>
      <c r="C47" s="23">
        <f>SUM(C42:C46)</f>
        <v>618.3035440000001</v>
      </c>
    </row>
    <row r="50" spans="1:4" x14ac:dyDescent="0.3">
      <c r="A50" s="165" t="s">
        <v>69</v>
      </c>
      <c r="B50" s="165"/>
      <c r="C50" s="165"/>
    </row>
    <row r="51" spans="1:4" ht="16.2" thickBot="1" x14ac:dyDescent="0.35"/>
    <row r="52" spans="1:4" ht="16.2" thickBot="1" x14ac:dyDescent="0.35">
      <c r="A52" s="13">
        <v>2</v>
      </c>
      <c r="B52" s="134" t="s">
        <v>70</v>
      </c>
      <c r="C52" s="13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66" t="s">
        <v>5</v>
      </c>
      <c r="B56" s="167"/>
      <c r="C56" s="23">
        <f>SUM(C53:C55)</f>
        <v>2171.7614475872006</v>
      </c>
    </row>
    <row r="57" spans="1:4" x14ac:dyDescent="0.3">
      <c r="A57" s="2"/>
    </row>
    <row r="59" spans="1:4" x14ac:dyDescent="0.3">
      <c r="A59" s="168" t="s">
        <v>71</v>
      </c>
      <c r="B59" s="168"/>
      <c r="C59" s="168"/>
    </row>
    <row r="60" spans="1:4" ht="16.2" thickBot="1" x14ac:dyDescent="0.35"/>
    <row r="61" spans="1:4" ht="16.2" thickBot="1" x14ac:dyDescent="0.35">
      <c r="A61" s="13">
        <v>3</v>
      </c>
      <c r="B61" s="134" t="s">
        <v>72</v>
      </c>
      <c r="C61" s="134" t="s">
        <v>57</v>
      </c>
      <c r="D61" s="134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6" t="s">
        <v>5</v>
      </c>
      <c r="B68" s="167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8" t="s">
        <v>79</v>
      </c>
      <c r="B71" s="168"/>
      <c r="C71" s="168"/>
    </row>
    <row r="74" spans="1:4" x14ac:dyDescent="0.3">
      <c r="A74" s="165" t="s">
        <v>80</v>
      </c>
      <c r="B74" s="165"/>
      <c r="C74" s="165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4" t="s">
        <v>82</v>
      </c>
      <c r="C76" s="134" t="s">
        <v>57</v>
      </c>
      <c r="D76" s="134" t="s">
        <v>37</v>
      </c>
    </row>
    <row r="77" spans="1:4" ht="16.2" thickBot="1" x14ac:dyDescent="0.35">
      <c r="A77" s="15" t="s">
        <v>38</v>
      </c>
      <c r="B77" s="16" t="s">
        <v>165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166" t="s">
        <v>64</v>
      </c>
      <c r="B83" s="167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5" t="s">
        <v>86</v>
      </c>
      <c r="B86" s="165"/>
      <c r="C86" s="165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34" t="s">
        <v>129</v>
      </c>
      <c r="C88" s="13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66" t="s">
        <v>5</v>
      </c>
      <c r="B90" s="167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65" t="s">
        <v>89</v>
      </c>
      <c r="B93" s="165"/>
      <c r="C93" s="165"/>
    </row>
    <row r="94" spans="1:6" ht="16.2" thickBot="1" x14ac:dyDescent="0.35">
      <c r="A94" s="12"/>
    </row>
    <row r="95" spans="1:6" ht="16.2" thickBot="1" x14ac:dyDescent="0.35">
      <c r="A95" s="13">
        <v>4</v>
      </c>
      <c r="B95" s="134" t="s">
        <v>90</v>
      </c>
      <c r="C95" s="13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66" t="s">
        <v>5</v>
      </c>
      <c r="B98" s="167"/>
      <c r="C98" s="39">
        <f>C96+C97</f>
        <v>281.4052097737374</v>
      </c>
    </row>
    <row r="101" spans="1:3" x14ac:dyDescent="0.3">
      <c r="A101" s="168" t="s">
        <v>91</v>
      </c>
      <c r="B101" s="168"/>
      <c r="C101" s="168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166" t="s">
        <v>64</v>
      </c>
      <c r="B108" s="167"/>
      <c r="C108" s="23">
        <f>SUM(C104:C107)</f>
        <v>176.27208333333334</v>
      </c>
    </row>
    <row r="111" spans="1:3" x14ac:dyDescent="0.3">
      <c r="A111" s="168" t="s">
        <v>94</v>
      </c>
      <c r="B111" s="168"/>
      <c r="C111" s="168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4" t="s">
        <v>57</v>
      </c>
      <c r="D113" s="13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0.05</v>
      </c>
      <c r="D121" s="45">
        <f>C121*(C$133+D$114+D$115)</f>
        <v>314.55113721371225</v>
      </c>
    </row>
    <row r="122" spans="1:4" ht="16.2" thickBot="1" x14ac:dyDescent="0.35">
      <c r="A122" s="181" t="s">
        <v>64</v>
      </c>
      <c r="B122" s="182"/>
      <c r="C122" s="44">
        <f>C114+C115+C117+C120+C121</f>
        <v>0.28650000000000003</v>
      </c>
      <c r="D122" s="45">
        <f>D114+D115+D117+D120+D121</f>
        <v>1636.0038610140955</v>
      </c>
    </row>
    <row r="125" spans="1:4" x14ac:dyDescent="0.3">
      <c r="A125" s="168" t="s">
        <v>95</v>
      </c>
      <c r="B125" s="168"/>
      <c r="C125" s="168"/>
    </row>
    <row r="126" spans="1:4" ht="16.2" thickBot="1" x14ac:dyDescent="0.35"/>
    <row r="127" spans="1:4" ht="16.2" thickBot="1" x14ac:dyDescent="0.35">
      <c r="A127" s="13"/>
      <c r="B127" s="134" t="s">
        <v>96</v>
      </c>
      <c r="C127" s="13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166" t="s">
        <v>97</v>
      </c>
      <c r="B133" s="167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1636.0038610140955</v>
      </c>
    </row>
    <row r="135" spans="1:3" x14ac:dyDescent="0.3">
      <c r="A135" s="179" t="s">
        <v>99</v>
      </c>
      <c r="B135" s="180"/>
      <c r="C135" s="49">
        <f>C133+C134</f>
        <v>6835.1962116539671</v>
      </c>
    </row>
    <row r="136" spans="1:3" x14ac:dyDescent="0.3">
      <c r="A136" s="176" t="s">
        <v>118</v>
      </c>
      <c r="B136" s="177"/>
      <c r="C136" s="51">
        <v>2</v>
      </c>
    </row>
    <row r="137" spans="1:3" ht="16.2" thickBot="1" x14ac:dyDescent="0.35">
      <c r="A137" s="178" t="s">
        <v>119</v>
      </c>
      <c r="B137" s="178"/>
      <c r="C137" s="50">
        <f>C135*C136</f>
        <v>13670.392423307934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31" workbookViewId="0">
      <selection activeCell="C50" sqref="C50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x14ac:dyDescent="0.3">
      <c r="A3" s="173"/>
      <c r="B3" s="173"/>
      <c r="C3" s="173"/>
      <c r="D3" s="173"/>
    </row>
    <row r="4" spans="1:5" x14ac:dyDescent="0.3">
      <c r="A4" s="32" t="s">
        <v>109</v>
      </c>
      <c r="B4" s="183" t="s">
        <v>164</v>
      </c>
      <c r="C4" s="184"/>
    </row>
    <row r="5" spans="1:5" x14ac:dyDescent="0.3">
      <c r="A5" s="32" t="s">
        <v>110</v>
      </c>
      <c r="B5" s="183" t="s">
        <v>151</v>
      </c>
      <c r="C5" s="184"/>
      <c r="E5" s="53"/>
    </row>
    <row r="6" spans="1:5" x14ac:dyDescent="0.3">
      <c r="A6" s="32"/>
      <c r="B6" s="183"/>
      <c r="C6" s="184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34" t="s">
        <v>36</v>
      </c>
      <c r="C9" s="13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9" t="s">
        <v>5</v>
      </c>
      <c r="B14" s="170"/>
      <c r="C14" s="39">
        <f>SUM(C10:C13)</f>
        <v>2830.7836837090913</v>
      </c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134" t="s">
        <v>51</v>
      </c>
      <c r="C21" s="134" t="s">
        <v>57</v>
      </c>
      <c r="D21" s="134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578.32910658176729</v>
      </c>
    </row>
    <row r="27" spans="1:4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134" t="s">
        <v>56</v>
      </c>
      <c r="C29" s="134" t="s">
        <v>57</v>
      </c>
      <c r="D29" s="134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121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65" t="s">
        <v>65</v>
      </c>
      <c r="B41" s="165"/>
      <c r="C41" s="165"/>
    </row>
    <row r="42" spans="1:4" ht="16.2" thickBot="1" x14ac:dyDescent="0.35"/>
    <row r="43" spans="1:4" ht="16.2" thickBot="1" x14ac:dyDescent="0.35">
      <c r="A43" s="13" t="s">
        <v>66</v>
      </c>
      <c r="B43" s="134" t="s">
        <v>67</v>
      </c>
      <c r="C43" s="134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618.3035440000001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134" t="s">
        <v>70</v>
      </c>
      <c r="C54" s="134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66" t="s">
        <v>5</v>
      </c>
      <c r="B58" s="167"/>
      <c r="C58" s="23">
        <f>SUM(C55:C57)</f>
        <v>2451.1861574088034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134" t="s">
        <v>72</v>
      </c>
      <c r="C63" s="134" t="s">
        <v>57</v>
      </c>
      <c r="D63" s="134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34" t="s">
        <v>82</v>
      </c>
      <c r="C78" s="134" t="s">
        <v>57</v>
      </c>
      <c r="D78" s="134" t="s">
        <v>37</v>
      </c>
    </row>
    <row r="79" spans="1:4" ht="16.2" thickBot="1" x14ac:dyDescent="0.35">
      <c r="A79" s="15" t="s">
        <v>38</v>
      </c>
      <c r="B79" s="16" t="s">
        <v>165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65" t="s">
        <v>86</v>
      </c>
      <c r="B88" s="165"/>
      <c r="C88" s="165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34" t="s">
        <v>129</v>
      </c>
      <c r="C90" s="134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66" t="s">
        <v>5</v>
      </c>
      <c r="B92" s="167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65" t="s">
        <v>89</v>
      </c>
      <c r="B95" s="165"/>
      <c r="C95" s="165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34" t="s">
        <v>90</v>
      </c>
      <c r="C97" s="134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6" t="s">
        <v>5</v>
      </c>
      <c r="B100" s="167"/>
      <c r="C100" s="39">
        <f>C98+C99</f>
        <v>308.13768684793945</v>
      </c>
    </row>
    <row r="103" spans="1:3" x14ac:dyDescent="0.3">
      <c r="A103" s="168" t="s">
        <v>91</v>
      </c>
      <c r="B103" s="168"/>
      <c r="C103" s="168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34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36'!C46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36'!D34</f>
        <v>72.938749999999999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34" t="s">
        <v>57</v>
      </c>
      <c r="D115" s="134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596.75781277755266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656.43359405530794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263.55808801320615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216.62308603825161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46.935001974954517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0.05</v>
      </c>
      <c r="D123" s="45">
        <f>C123*(C$135+D$116+D$117)</f>
        <v>361.0384767304194</v>
      </c>
    </row>
    <row r="124" spans="1:4" ht="16.2" thickBot="1" x14ac:dyDescent="0.35">
      <c r="A124" s="181" t="s">
        <v>64</v>
      </c>
      <c r="B124" s="182"/>
      <c r="C124" s="44">
        <f>C116+C117+C119+C122+C123</f>
        <v>0.28650000000000003</v>
      </c>
      <c r="D124" s="45">
        <f>D116+D117+D119+D122+D123</f>
        <v>1877.7879715764861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134" t="s">
        <v>96</v>
      </c>
      <c r="C129" s="134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166" t="s">
        <v>97</v>
      </c>
      <c r="B135" s="167"/>
      <c r="C135" s="42">
        <f>SUM(C130:C134)</f>
        <v>5967.5781277755268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1877.7879715764861</v>
      </c>
    </row>
    <row r="137" spans="1:3" x14ac:dyDescent="0.3">
      <c r="A137" s="179" t="s">
        <v>99</v>
      </c>
      <c r="B137" s="180"/>
      <c r="C137" s="49">
        <f>C135+C136</f>
        <v>7845.3660993520134</v>
      </c>
    </row>
    <row r="138" spans="1:3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15690.732198704027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B6" activeCellId="2" sqref="C37:C42 B29:B33 B6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152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15.22</v>
      </c>
      <c r="E6" s="86">
        <f t="shared" ref="E6" si="0">B6*C6*D6</f>
        <v>152.20000000000002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157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90">
        <f>B14-C14</f>
        <v>41.466400000000021</v>
      </c>
      <c r="E14" s="91"/>
    </row>
    <row r="15" spans="1:5" ht="16.2" thickBot="1" x14ac:dyDescent="0.35">
      <c r="C15" s="92"/>
      <c r="D15" s="90"/>
    </row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">
        <v>152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15.22</v>
      </c>
      <c r="D19" s="86">
        <f>(B19*C19)</f>
        <v>488.71420000000001</v>
      </c>
      <c r="E19" s="97"/>
    </row>
    <row r="20" spans="1:5" ht="16.2" thickBot="1" x14ac:dyDescent="0.35">
      <c r="A20" s="200" t="s">
        <v>117</v>
      </c>
      <c r="B20" s="202"/>
      <c r="C20" s="4">
        <v>0.18</v>
      </c>
      <c r="D20" s="86">
        <f>((B19*C19)*C20)</f>
        <v>87.968555999999992</v>
      </c>
    </row>
    <row r="21" spans="1:5" ht="15.6" x14ac:dyDescent="0.3">
      <c r="A21" s="200" t="s">
        <v>156</v>
      </c>
      <c r="B21" s="201"/>
      <c r="C21" s="202"/>
      <c r="D21" s="98">
        <f>D19-D20</f>
        <v>400.74564400000003</v>
      </c>
    </row>
    <row r="22" spans="1:5" ht="15.6" x14ac:dyDescent="0.3">
      <c r="A22" s="76"/>
      <c r="B22" s="99"/>
      <c r="C22" s="77"/>
      <c r="D22" s="100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27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38" workbookViewId="0">
      <selection activeCell="C48" sqref="C4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169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  <c r="D7" s="79"/>
      <c r="E7" s="79"/>
      <c r="F7" s="79"/>
    </row>
    <row r="8" spans="1:6" ht="16.2" thickBot="1" x14ac:dyDescent="0.35">
      <c r="D8" s="79"/>
      <c r="E8" s="79"/>
      <c r="F8" s="79"/>
    </row>
    <row r="9" spans="1:6" ht="16.2" thickBot="1" x14ac:dyDescent="0.35">
      <c r="A9" s="13">
        <v>1</v>
      </c>
      <c r="B9" s="126" t="s">
        <v>36</v>
      </c>
      <c r="C9" s="126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180</v>
      </c>
      <c r="C12" s="23">
        <f>C10*12%</f>
        <v>221.46719999999999</v>
      </c>
      <c r="D12" s="72"/>
      <c r="E12" s="70">
        <f>E11+E10</f>
        <v>13.086698181818182</v>
      </c>
      <c r="F12" s="79"/>
    </row>
    <row r="13" spans="1:6" ht="16.2" thickBot="1" x14ac:dyDescent="0.35">
      <c r="A13" s="169" t="s">
        <v>5</v>
      </c>
      <c r="B13" s="170"/>
      <c r="C13" s="39">
        <f>SUM(C10:C12)</f>
        <v>2620.6952000000001</v>
      </c>
      <c r="D13" s="79"/>
      <c r="E13" s="79"/>
      <c r="F13" s="79"/>
    </row>
    <row r="16" spans="1:6" x14ac:dyDescent="0.3">
      <c r="A16" s="168" t="s">
        <v>48</v>
      </c>
      <c r="B16" s="168"/>
      <c r="C16" s="168"/>
    </row>
    <row r="17" spans="1:4" x14ac:dyDescent="0.3">
      <c r="A17" s="12"/>
    </row>
    <row r="18" spans="1:4" x14ac:dyDescent="0.3">
      <c r="A18" s="165" t="s">
        <v>49</v>
      </c>
      <c r="B18" s="165"/>
      <c r="C18" s="165"/>
    </row>
    <row r="19" spans="1:4" ht="16.2" thickBot="1" x14ac:dyDescent="0.35"/>
    <row r="20" spans="1:4" ht="16.2" thickBot="1" x14ac:dyDescent="0.35">
      <c r="A20" s="13" t="s">
        <v>50</v>
      </c>
      <c r="B20" s="126" t="s">
        <v>51</v>
      </c>
      <c r="C20" s="126" t="s">
        <v>57</v>
      </c>
      <c r="D20" s="126" t="s">
        <v>37</v>
      </c>
    </row>
    <row r="21" spans="1:4" ht="16.2" thickBot="1" x14ac:dyDescent="0.35">
      <c r="A21" s="15" t="s">
        <v>38</v>
      </c>
      <c r="B21" s="35" t="s">
        <v>52</v>
      </c>
      <c r="C21" s="31">
        <v>8.3299999999999999E-2</v>
      </c>
      <c r="D21" s="36">
        <f>C$13*C21</f>
        <v>218.30391016000002</v>
      </c>
    </row>
    <row r="22" spans="1:4" ht="15.75" customHeight="1" thickBot="1" x14ac:dyDescent="0.35">
      <c r="A22" s="15" t="s">
        <v>40</v>
      </c>
      <c r="B22" s="33" t="s">
        <v>53</v>
      </c>
      <c r="C22" s="37">
        <v>0.121</v>
      </c>
      <c r="D22" s="38">
        <f>C$13*C22</f>
        <v>317.10411920000001</v>
      </c>
    </row>
    <row r="23" spans="1:4" ht="16.2" thickBot="1" x14ac:dyDescent="0.35">
      <c r="A23" s="166" t="s">
        <v>5</v>
      </c>
      <c r="B23" s="167"/>
      <c r="C23" s="40">
        <f>SUM(C21:C22)</f>
        <v>0.20429999999999998</v>
      </c>
      <c r="D23" s="41">
        <f>C$13*C23</f>
        <v>535.40802936</v>
      </c>
    </row>
    <row r="26" spans="1:4" x14ac:dyDescent="0.3">
      <c r="A26" s="174" t="s">
        <v>54</v>
      </c>
      <c r="B26" s="174"/>
      <c r="C26" s="174"/>
      <c r="D26" s="174"/>
    </row>
    <row r="27" spans="1:4" ht="16.2" thickBot="1" x14ac:dyDescent="0.35"/>
    <row r="28" spans="1:4" ht="16.2" thickBot="1" x14ac:dyDescent="0.35">
      <c r="A28" s="13" t="s">
        <v>55</v>
      </c>
      <c r="B28" s="126" t="s">
        <v>56</v>
      </c>
      <c r="C28" s="126" t="s">
        <v>57</v>
      </c>
      <c r="D28" s="126" t="s">
        <v>37</v>
      </c>
    </row>
    <row r="29" spans="1:4" ht="16.2" thickBot="1" x14ac:dyDescent="0.35">
      <c r="A29" s="15" t="s">
        <v>38</v>
      </c>
      <c r="B29" s="16" t="s">
        <v>58</v>
      </c>
      <c r="C29" s="17">
        <v>0.2</v>
      </c>
      <c r="D29" s="38">
        <f t="shared" ref="D29:D37" si="0">(D$23+C$13)*C29</f>
        <v>631.22064587200009</v>
      </c>
    </row>
    <row r="30" spans="1:4" ht="16.2" thickBot="1" x14ac:dyDescent="0.35">
      <c r="A30" s="15" t="s">
        <v>40</v>
      </c>
      <c r="B30" s="16" t="s">
        <v>59</v>
      </c>
      <c r="C30" s="17">
        <v>2.5000000000000001E-2</v>
      </c>
      <c r="D30" s="38">
        <f t="shared" si="0"/>
        <v>78.902580734000011</v>
      </c>
    </row>
    <row r="31" spans="1:4" ht="16.2" thickBot="1" x14ac:dyDescent="0.35">
      <c r="A31" s="15" t="s">
        <v>41</v>
      </c>
      <c r="B31" s="16" t="s">
        <v>60</v>
      </c>
      <c r="C31" s="116">
        <f>'Posto 12x36 diurno ISS 2%'!C30</f>
        <v>0.03</v>
      </c>
      <c r="D31" s="38">
        <f t="shared" si="0"/>
        <v>94.683096880799994</v>
      </c>
    </row>
    <row r="32" spans="1:4" ht="16.2" thickBot="1" x14ac:dyDescent="0.35">
      <c r="A32" s="15" t="s">
        <v>42</v>
      </c>
      <c r="B32" s="16" t="s">
        <v>61</v>
      </c>
      <c r="C32" s="17">
        <v>1.4999999999999999E-2</v>
      </c>
      <c r="D32" s="38">
        <f t="shared" si="0"/>
        <v>47.341548440399997</v>
      </c>
    </row>
    <row r="33" spans="1:5" ht="16.2" thickBot="1" x14ac:dyDescent="0.35">
      <c r="A33" s="15" t="s">
        <v>43</v>
      </c>
      <c r="B33" s="16" t="s">
        <v>62</v>
      </c>
      <c r="C33" s="17">
        <v>0.01</v>
      </c>
      <c r="D33" s="38">
        <f t="shared" si="0"/>
        <v>31.5610322936</v>
      </c>
    </row>
    <row r="34" spans="1:5" ht="16.2" thickBot="1" x14ac:dyDescent="0.35">
      <c r="A34" s="15" t="s">
        <v>45</v>
      </c>
      <c r="B34" s="16" t="s">
        <v>6</v>
      </c>
      <c r="C34" s="17">
        <v>6.0000000000000001E-3</v>
      </c>
      <c r="D34" s="38">
        <f t="shared" si="0"/>
        <v>18.936619376159999</v>
      </c>
    </row>
    <row r="35" spans="1:5" ht="16.2" thickBot="1" x14ac:dyDescent="0.35">
      <c r="A35" s="15" t="s">
        <v>46</v>
      </c>
      <c r="B35" s="16" t="s">
        <v>7</v>
      </c>
      <c r="C35" s="17">
        <v>2E-3</v>
      </c>
      <c r="D35" s="38">
        <f t="shared" si="0"/>
        <v>6.3122064587200004</v>
      </c>
    </row>
    <row r="36" spans="1:5" ht="16.2" thickBot="1" x14ac:dyDescent="0.35">
      <c r="A36" s="15" t="s">
        <v>63</v>
      </c>
      <c r="B36" s="16" t="s">
        <v>8</v>
      </c>
      <c r="C36" s="17">
        <v>0.08</v>
      </c>
      <c r="D36" s="38">
        <f t="shared" si="0"/>
        <v>252.4882583488</v>
      </c>
    </row>
    <row r="37" spans="1:5" ht="16.2" thickBot="1" x14ac:dyDescent="0.35">
      <c r="A37" s="166" t="s">
        <v>64</v>
      </c>
      <c r="B37" s="167"/>
      <c r="C37" s="17">
        <f>SUM(C29:C36)</f>
        <v>0.36800000000000005</v>
      </c>
      <c r="D37" s="38">
        <f t="shared" si="0"/>
        <v>1161.4459884044802</v>
      </c>
      <c r="E37" s="68">
        <f>C37*C23</f>
        <v>7.5182399999999996E-2</v>
      </c>
    </row>
    <row r="40" spans="1:5" x14ac:dyDescent="0.3">
      <c r="A40" s="165" t="s">
        <v>65</v>
      </c>
      <c r="B40" s="165"/>
      <c r="C40" s="165"/>
    </row>
    <row r="41" spans="1:5" ht="16.2" thickBot="1" x14ac:dyDescent="0.35"/>
    <row r="42" spans="1:5" ht="16.2" thickBot="1" x14ac:dyDescent="0.35">
      <c r="A42" s="13" t="s">
        <v>66</v>
      </c>
      <c r="B42" s="126" t="s">
        <v>67</v>
      </c>
      <c r="C42" s="126" t="s">
        <v>37</v>
      </c>
    </row>
    <row r="43" spans="1:5" ht="16.2" thickBot="1" x14ac:dyDescent="0.35">
      <c r="A43" s="15" t="s">
        <v>38</v>
      </c>
      <c r="B43" s="16" t="s">
        <v>68</v>
      </c>
      <c r="C43" s="25">
        <f>'Planilha de Apoio Sede Líder'!D14</f>
        <v>109.2664</v>
      </c>
    </row>
    <row r="44" spans="1:5" ht="16.2" thickBot="1" x14ac:dyDescent="0.35">
      <c r="A44" s="15" t="s">
        <v>40</v>
      </c>
      <c r="B44" s="16" t="s">
        <v>111</v>
      </c>
      <c r="C44" s="23">
        <f>'Planilha de Apoio Sede Líder'!D21</f>
        <v>579.26440000000002</v>
      </c>
    </row>
    <row r="45" spans="1:5" ht="16.2" thickBot="1" x14ac:dyDescent="0.35">
      <c r="A45" s="15" t="s">
        <v>41</v>
      </c>
      <c r="B45" s="16" t="s">
        <v>127</v>
      </c>
      <c r="C45" s="117">
        <v>15</v>
      </c>
    </row>
    <row r="46" spans="1:5" ht="16.2" thickBot="1" x14ac:dyDescent="0.35">
      <c r="A46" s="46" t="s">
        <v>42</v>
      </c>
      <c r="B46" s="34" t="s">
        <v>144</v>
      </c>
      <c r="C46" s="23">
        <f>'Planilha de Apoio Sede Líder'!D25</f>
        <v>161.0915</v>
      </c>
    </row>
    <row r="47" spans="1:5" ht="16.2" thickBot="1" x14ac:dyDescent="0.35">
      <c r="A47" s="46" t="s">
        <v>43</v>
      </c>
      <c r="B47" s="118" t="s">
        <v>145</v>
      </c>
      <c r="C47" s="117"/>
    </row>
    <row r="48" spans="1:5" ht="16.2" thickBot="1" x14ac:dyDescent="0.35">
      <c r="A48" s="169" t="s">
        <v>5</v>
      </c>
      <c r="B48" s="170"/>
      <c r="C48" s="23">
        <f>SUM(C43:C47)</f>
        <v>864.6223</v>
      </c>
    </row>
    <row r="51" spans="1:4" x14ac:dyDescent="0.3">
      <c r="A51" s="165" t="s">
        <v>69</v>
      </c>
      <c r="B51" s="165"/>
      <c r="C51" s="165"/>
    </row>
    <row r="52" spans="1:4" ht="16.2" thickBot="1" x14ac:dyDescent="0.35"/>
    <row r="53" spans="1:4" ht="16.2" thickBot="1" x14ac:dyDescent="0.35">
      <c r="A53" s="13">
        <v>2</v>
      </c>
      <c r="B53" s="126" t="s">
        <v>70</v>
      </c>
      <c r="C53" s="126" t="s">
        <v>37</v>
      </c>
    </row>
    <row r="54" spans="1:4" ht="16.2" thickBot="1" x14ac:dyDescent="0.35">
      <c r="A54" s="15" t="s">
        <v>50</v>
      </c>
      <c r="B54" s="16" t="s">
        <v>51</v>
      </c>
      <c r="C54" s="23">
        <f>D23</f>
        <v>535.40802936</v>
      </c>
    </row>
    <row r="55" spans="1:4" ht="16.2" thickBot="1" x14ac:dyDescent="0.35">
      <c r="A55" s="15" t="s">
        <v>55</v>
      </c>
      <c r="B55" s="16" t="s">
        <v>56</v>
      </c>
      <c r="C55" s="23">
        <f>D37</f>
        <v>1161.4459884044802</v>
      </c>
    </row>
    <row r="56" spans="1:4" ht="16.2" thickBot="1" x14ac:dyDescent="0.35">
      <c r="A56" s="15" t="s">
        <v>66</v>
      </c>
      <c r="B56" s="16" t="s">
        <v>67</v>
      </c>
      <c r="C56" s="23">
        <f>C48</f>
        <v>864.6223</v>
      </c>
    </row>
    <row r="57" spans="1:4" ht="16.2" thickBot="1" x14ac:dyDescent="0.35">
      <c r="A57" s="166" t="s">
        <v>5</v>
      </c>
      <c r="B57" s="167"/>
      <c r="C57" s="23">
        <f>SUM(C54:C56)</f>
        <v>2561.47631776448</v>
      </c>
    </row>
    <row r="58" spans="1:4" x14ac:dyDescent="0.3">
      <c r="A58" s="2"/>
    </row>
    <row r="60" spans="1:4" x14ac:dyDescent="0.3">
      <c r="A60" s="168" t="s">
        <v>71</v>
      </c>
      <c r="B60" s="168"/>
      <c r="C60" s="168"/>
    </row>
    <row r="61" spans="1:4" ht="16.2" thickBot="1" x14ac:dyDescent="0.35"/>
    <row r="62" spans="1:4" ht="16.2" thickBot="1" x14ac:dyDescent="0.35">
      <c r="A62" s="13">
        <v>3</v>
      </c>
      <c r="B62" s="126" t="s">
        <v>72</v>
      </c>
      <c r="C62" s="126" t="s">
        <v>57</v>
      </c>
      <c r="D62" s="126" t="s">
        <v>37</v>
      </c>
    </row>
    <row r="63" spans="1:4" ht="16.2" thickBot="1" x14ac:dyDescent="0.35">
      <c r="A63" s="15" t="s">
        <v>38</v>
      </c>
      <c r="B63" s="18" t="s">
        <v>73</v>
      </c>
      <c r="C63" s="28">
        <v>4.1999999999999997E-3</v>
      </c>
      <c r="D63" s="23">
        <f>(C$13)*C63</f>
        <v>11.00691984</v>
      </c>
    </row>
    <row r="64" spans="1:4" ht="16.2" thickBot="1" x14ac:dyDescent="0.35">
      <c r="A64" s="15" t="s">
        <v>40</v>
      </c>
      <c r="B64" s="26" t="s">
        <v>74</v>
      </c>
      <c r="C64" s="29">
        <f>C63*C36</f>
        <v>3.3599999999999998E-4</v>
      </c>
      <c r="D64" s="23">
        <f>(C$13)*C64</f>
        <v>0.88055358719999999</v>
      </c>
    </row>
    <row r="65" spans="1:4" ht="16.2" thickBot="1" x14ac:dyDescent="0.35">
      <c r="A65" s="15" t="s">
        <v>41</v>
      </c>
      <c r="B65" s="18" t="s">
        <v>131</v>
      </c>
      <c r="C65" s="27">
        <v>3.5999999999999999E-3</v>
      </c>
      <c r="D65" s="23">
        <f>C65*C13</f>
        <v>9.4345027199999993</v>
      </c>
    </row>
    <row r="66" spans="1:4" ht="16.2" thickBot="1" x14ac:dyDescent="0.35">
      <c r="A66" s="15" t="s">
        <v>42</v>
      </c>
      <c r="B66" s="18" t="s">
        <v>76</v>
      </c>
      <c r="C66" s="30">
        <v>1.9400000000000001E-2</v>
      </c>
      <c r="D66" s="23">
        <f>(C$13)*C66</f>
        <v>50.841486880000005</v>
      </c>
    </row>
    <row r="67" spans="1:4" ht="16.2" thickBot="1" x14ac:dyDescent="0.35">
      <c r="A67" s="15" t="s">
        <v>43</v>
      </c>
      <c r="B67" s="18" t="s">
        <v>77</v>
      </c>
      <c r="C67" s="27">
        <f>C66*C37</f>
        <v>7.1392000000000009E-3</v>
      </c>
      <c r="D67" s="23">
        <f>C67*C13</f>
        <v>18.709667171840003</v>
      </c>
    </row>
    <row r="68" spans="1:4" ht="16.2" thickBot="1" x14ac:dyDescent="0.35">
      <c r="A68" s="15" t="s">
        <v>45</v>
      </c>
      <c r="B68" s="18" t="s">
        <v>132</v>
      </c>
      <c r="C68" s="27">
        <v>3.6400000000000002E-2</v>
      </c>
      <c r="D68" s="23">
        <f>C68*C13</f>
        <v>95.393305280000007</v>
      </c>
    </row>
    <row r="69" spans="1:4" ht="16.2" thickBot="1" x14ac:dyDescent="0.35">
      <c r="A69" s="166" t="s">
        <v>5</v>
      </c>
      <c r="B69" s="167"/>
      <c r="C69" s="27">
        <f>SUM(C63:C68)</f>
        <v>7.1075200000000005E-2</v>
      </c>
      <c r="D69" s="23">
        <f>SUM(D63:D68)</f>
        <v>186.26643547904001</v>
      </c>
    </row>
    <row r="72" spans="1:4" x14ac:dyDescent="0.3">
      <c r="A72" s="168" t="s">
        <v>79</v>
      </c>
      <c r="B72" s="168"/>
      <c r="C72" s="168"/>
    </row>
    <row r="75" spans="1:4" x14ac:dyDescent="0.3">
      <c r="A75" s="165" t="s">
        <v>80</v>
      </c>
      <c r="B75" s="165"/>
      <c r="C75" s="165"/>
    </row>
    <row r="76" spans="1:4" ht="16.2" thickBot="1" x14ac:dyDescent="0.35">
      <c r="A76" s="12"/>
    </row>
    <row r="77" spans="1:4" ht="16.2" thickBot="1" x14ac:dyDescent="0.35">
      <c r="A77" s="13" t="s">
        <v>81</v>
      </c>
      <c r="B77" s="126" t="s">
        <v>82</v>
      </c>
      <c r="C77" s="126" t="s">
        <v>57</v>
      </c>
      <c r="D77" s="126" t="s">
        <v>37</v>
      </c>
    </row>
    <row r="78" spans="1:4" ht="16.2" thickBot="1" x14ac:dyDescent="0.35">
      <c r="A78" s="15" t="s">
        <v>38</v>
      </c>
      <c r="B78" s="16" t="s">
        <v>130</v>
      </c>
      <c r="C78" s="27">
        <f>1/12/12</f>
        <v>6.9444444444444441E-3</v>
      </c>
      <c r="D78" s="23">
        <f t="shared" ref="D78:D84" si="1">(C$13)*C78</f>
        <v>18.199272222222223</v>
      </c>
    </row>
    <row r="79" spans="1:4" ht="16.2" thickBot="1" x14ac:dyDescent="0.35">
      <c r="A79" s="15" t="s">
        <v>40</v>
      </c>
      <c r="B79" s="16" t="s">
        <v>82</v>
      </c>
      <c r="C79" s="119">
        <v>0.02</v>
      </c>
      <c r="D79" s="23">
        <f t="shared" si="1"/>
        <v>52.413904000000002</v>
      </c>
    </row>
    <row r="80" spans="1:4" ht="16.2" thickBot="1" x14ac:dyDescent="0.35">
      <c r="A80" s="15" t="s">
        <v>41</v>
      </c>
      <c r="B80" s="16" t="s">
        <v>83</v>
      </c>
      <c r="C80" s="119">
        <v>1.4999999999999999E-2</v>
      </c>
      <c r="D80" s="23">
        <f t="shared" si="1"/>
        <v>39.310428000000002</v>
      </c>
    </row>
    <row r="81" spans="1:7" ht="16.2" thickBot="1" x14ac:dyDescent="0.35">
      <c r="A81" s="15" t="s">
        <v>42</v>
      </c>
      <c r="B81" s="16" t="s">
        <v>84</v>
      </c>
      <c r="C81" s="119">
        <v>0.01</v>
      </c>
      <c r="D81" s="23">
        <f t="shared" si="1"/>
        <v>26.206952000000001</v>
      </c>
    </row>
    <row r="82" spans="1:7" ht="16.2" thickBot="1" x14ac:dyDescent="0.35">
      <c r="A82" s="15" t="s">
        <v>43</v>
      </c>
      <c r="B82" s="16" t="s">
        <v>85</v>
      </c>
      <c r="C82" s="119">
        <v>0.01</v>
      </c>
      <c r="D82" s="23">
        <f t="shared" si="1"/>
        <v>26.206952000000001</v>
      </c>
    </row>
    <row r="83" spans="1:7" ht="16.2" thickBot="1" x14ac:dyDescent="0.35">
      <c r="A83" s="15" t="s">
        <v>45</v>
      </c>
      <c r="B83" s="120" t="s">
        <v>47</v>
      </c>
      <c r="C83" s="119">
        <v>0</v>
      </c>
      <c r="D83" s="23">
        <f t="shared" si="1"/>
        <v>0</v>
      </c>
    </row>
    <row r="84" spans="1:7" ht="16.2" thickBot="1" x14ac:dyDescent="0.35">
      <c r="A84" s="166" t="s">
        <v>64</v>
      </c>
      <c r="B84" s="167"/>
      <c r="C84" s="27">
        <f>SUM(C78:C83)</f>
        <v>6.1944444444444448E-2</v>
      </c>
      <c r="D84" s="23">
        <f t="shared" si="1"/>
        <v>162.33750822222223</v>
      </c>
    </row>
    <row r="85" spans="1:7" x14ac:dyDescent="0.3">
      <c r="C85" s="53">
        <f>C23+C37+C69+C84+E37</f>
        <v>0.78050204444444449</v>
      </c>
    </row>
    <row r="87" spans="1:7" x14ac:dyDescent="0.3">
      <c r="A87" s="165" t="s">
        <v>86</v>
      </c>
      <c r="B87" s="165"/>
      <c r="C87" s="165"/>
      <c r="F87" s="73"/>
      <c r="G87" s="73"/>
    </row>
    <row r="88" spans="1:7" ht="16.2" thickBot="1" x14ac:dyDescent="0.35">
      <c r="A88" s="12"/>
      <c r="D88" s="79"/>
      <c r="E88" s="79"/>
      <c r="F88" s="79"/>
      <c r="G88" s="79"/>
    </row>
    <row r="89" spans="1:7" ht="16.2" thickBot="1" x14ac:dyDescent="0.35">
      <c r="A89" s="13" t="s">
        <v>87</v>
      </c>
      <c r="B89" s="126" t="s">
        <v>129</v>
      </c>
      <c r="C89" s="126" t="s">
        <v>37</v>
      </c>
      <c r="D89" s="79"/>
      <c r="E89" s="79"/>
      <c r="F89" s="141">
        <f>C10+C11+C12</f>
        <v>2620.6952000000001</v>
      </c>
      <c r="G89" s="79"/>
    </row>
    <row r="90" spans="1:7" ht="16.2" thickBot="1" x14ac:dyDescent="0.35">
      <c r="A90" s="15" t="s">
        <v>38</v>
      </c>
      <c r="B90" s="16" t="s">
        <v>102</v>
      </c>
      <c r="C90" s="52">
        <f>F92*0.5</f>
        <v>145.04356706909093</v>
      </c>
      <c r="D90" s="79"/>
      <c r="E90" s="79"/>
      <c r="F90" s="141">
        <f>F89/220</f>
        <v>11.912250909090909</v>
      </c>
      <c r="G90" s="79"/>
    </row>
    <row r="91" spans="1:7" ht="16.2" thickBot="1" x14ac:dyDescent="0.35">
      <c r="A91" s="166" t="s">
        <v>5</v>
      </c>
      <c r="B91" s="167"/>
      <c r="C91" s="52">
        <f>C90</f>
        <v>145.04356706909093</v>
      </c>
      <c r="D91" s="79"/>
      <c r="E91" s="79"/>
      <c r="F91" s="141">
        <f>F90*1.6</f>
        <v>19.059601454545454</v>
      </c>
      <c r="G91" s="79"/>
    </row>
    <row r="92" spans="1:7" x14ac:dyDescent="0.3">
      <c r="D92" s="79"/>
      <c r="E92" s="79"/>
      <c r="F92" s="141">
        <f>F91*15.22</f>
        <v>290.08713413818185</v>
      </c>
      <c r="G92" s="79"/>
    </row>
    <row r="93" spans="1:7" x14ac:dyDescent="0.3">
      <c r="D93" s="79"/>
      <c r="E93" s="79"/>
      <c r="F93" s="79"/>
      <c r="G93" s="79"/>
    </row>
    <row r="94" spans="1:7" x14ac:dyDescent="0.3">
      <c r="A94" s="165" t="s">
        <v>89</v>
      </c>
      <c r="B94" s="165"/>
      <c r="C94" s="165"/>
      <c r="D94" s="79"/>
      <c r="E94" s="79"/>
      <c r="F94" s="79"/>
      <c r="G94" s="79"/>
    </row>
    <row r="95" spans="1:7" ht="16.2" thickBot="1" x14ac:dyDescent="0.35">
      <c r="A95" s="12"/>
      <c r="D95" s="79"/>
      <c r="E95" s="79"/>
      <c r="F95" s="79"/>
      <c r="G95" s="79"/>
    </row>
    <row r="96" spans="1:7" ht="16.2" thickBot="1" x14ac:dyDescent="0.35">
      <c r="A96" s="13">
        <v>4</v>
      </c>
      <c r="B96" s="126" t="s">
        <v>90</v>
      </c>
      <c r="C96" s="126" t="s">
        <v>37</v>
      </c>
    </row>
    <row r="97" spans="1:3" ht="16.2" thickBot="1" x14ac:dyDescent="0.35">
      <c r="A97" s="15" t="s">
        <v>81</v>
      </c>
      <c r="B97" s="16" t="s">
        <v>82</v>
      </c>
      <c r="C97" s="23">
        <f>D84</f>
        <v>162.33750822222223</v>
      </c>
    </row>
    <row r="98" spans="1:3" ht="16.2" thickBot="1" x14ac:dyDescent="0.35">
      <c r="A98" s="15" t="s">
        <v>87</v>
      </c>
      <c r="B98" s="16" t="s">
        <v>88</v>
      </c>
      <c r="C98" s="23">
        <f>C91</f>
        <v>145.04356706909093</v>
      </c>
    </row>
    <row r="99" spans="1:3" ht="16.2" thickBot="1" x14ac:dyDescent="0.35">
      <c r="A99" s="166" t="s">
        <v>5</v>
      </c>
      <c r="B99" s="167"/>
      <c r="C99" s="39">
        <f>C97+C98</f>
        <v>307.38107529131315</v>
      </c>
    </row>
    <row r="102" spans="1:3" x14ac:dyDescent="0.3">
      <c r="A102" s="168" t="s">
        <v>91</v>
      </c>
      <c r="B102" s="168"/>
      <c r="C102" s="168"/>
    </row>
    <row r="103" spans="1:3" ht="16.2" thickBot="1" x14ac:dyDescent="0.35"/>
    <row r="104" spans="1:3" ht="16.2" thickBot="1" x14ac:dyDescent="0.35">
      <c r="A104" s="13">
        <v>5</v>
      </c>
      <c r="B104" s="19" t="s">
        <v>22</v>
      </c>
      <c r="C104" s="126" t="s">
        <v>37</v>
      </c>
    </row>
    <row r="105" spans="1:3" ht="16.2" thickBot="1" x14ac:dyDescent="0.35">
      <c r="A105" s="15" t="s">
        <v>38</v>
      </c>
      <c r="B105" s="16" t="s">
        <v>92</v>
      </c>
      <c r="C105" s="117">
        <f>'Planilha de Apoio Sede Líder'!C46</f>
        <v>103.33333333333333</v>
      </c>
    </row>
    <row r="106" spans="1:3" ht="16.2" thickBot="1" x14ac:dyDescent="0.35">
      <c r="A106" s="15" t="s">
        <v>40</v>
      </c>
      <c r="B106" s="16" t="s">
        <v>93</v>
      </c>
      <c r="C106" s="117">
        <f>'Planilha de Apoio Sede Líder'!D34</f>
        <v>72.938749999999999</v>
      </c>
    </row>
    <row r="107" spans="1:3" ht="16.2" thickBot="1" x14ac:dyDescent="0.35">
      <c r="A107" s="15" t="s">
        <v>41</v>
      </c>
      <c r="B107" s="120" t="s">
        <v>146</v>
      </c>
      <c r="C107" s="117"/>
    </row>
    <row r="108" spans="1:3" ht="16.2" thickBot="1" x14ac:dyDescent="0.35">
      <c r="A108" s="15" t="s">
        <v>42</v>
      </c>
      <c r="B108" s="120" t="s">
        <v>146</v>
      </c>
      <c r="C108" s="117"/>
    </row>
    <row r="109" spans="1:3" ht="16.2" thickBot="1" x14ac:dyDescent="0.35">
      <c r="A109" s="166" t="s">
        <v>64</v>
      </c>
      <c r="B109" s="167"/>
      <c r="C109" s="23">
        <f>SUM(C105:C108)</f>
        <v>176.27208333333334</v>
      </c>
    </row>
    <row r="112" spans="1:3" x14ac:dyDescent="0.3">
      <c r="A112" s="168" t="s">
        <v>94</v>
      </c>
      <c r="B112" s="168"/>
      <c r="C112" s="168"/>
    </row>
    <row r="113" spans="1:4" ht="16.2" thickBot="1" x14ac:dyDescent="0.35"/>
    <row r="114" spans="1:4" ht="16.2" thickBot="1" x14ac:dyDescent="0.35">
      <c r="A114" s="13">
        <v>6</v>
      </c>
      <c r="B114" s="19" t="s">
        <v>23</v>
      </c>
      <c r="C114" s="126" t="s">
        <v>57</v>
      </c>
      <c r="D114" s="126" t="s">
        <v>37</v>
      </c>
    </row>
    <row r="115" spans="1:4" ht="16.2" thickBot="1" x14ac:dyDescent="0.35">
      <c r="A115" s="15" t="s">
        <v>38</v>
      </c>
      <c r="B115" s="43" t="s">
        <v>24</v>
      </c>
      <c r="C115" s="116">
        <f>'Posto 12x36 diurno ISS 2%'!C114</f>
        <v>0.1</v>
      </c>
      <c r="D115" s="45">
        <f>C115*C134</f>
        <v>585.2091111868167</v>
      </c>
    </row>
    <row r="116" spans="1:4" ht="16.2" thickBot="1" x14ac:dyDescent="0.35">
      <c r="A116" s="15" t="s">
        <v>40</v>
      </c>
      <c r="B116" s="43" t="s">
        <v>26</v>
      </c>
      <c r="C116" s="116">
        <f>C115</f>
        <v>0.1</v>
      </c>
      <c r="D116" s="45">
        <f>C116*(C134+D115)</f>
        <v>643.73002230549844</v>
      </c>
    </row>
    <row r="117" spans="1:4" ht="16.2" thickBot="1" x14ac:dyDescent="0.35">
      <c r="A117" s="15" t="s">
        <v>41</v>
      </c>
      <c r="B117" s="16" t="s">
        <v>25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106</v>
      </c>
      <c r="C118" s="44">
        <f>C119+C120</f>
        <v>3.6499999999999998E-2</v>
      </c>
      <c r="D118" s="45">
        <f>C118*(C$134+D$115+D$116)</f>
        <v>258.45760395565759</v>
      </c>
    </row>
    <row r="119" spans="1:4" ht="16.2" thickBot="1" x14ac:dyDescent="0.35">
      <c r="A119" s="15"/>
      <c r="B119" s="16" t="s">
        <v>104</v>
      </c>
      <c r="C119" s="17">
        <v>0.03</v>
      </c>
      <c r="D119" s="23">
        <f>C119*(C$134+D$115+D$116)</f>
        <v>212.43090736081444</v>
      </c>
    </row>
    <row r="120" spans="1:4" ht="16.2" thickBot="1" x14ac:dyDescent="0.35">
      <c r="A120" s="15"/>
      <c r="B120" s="16" t="s">
        <v>105</v>
      </c>
      <c r="C120" s="17">
        <v>6.4999999999999997E-3</v>
      </c>
      <c r="D120" s="23">
        <f>C120*(C$134+D$115+D$116)</f>
        <v>46.026696594843131</v>
      </c>
    </row>
    <row r="121" spans="1:4" ht="16.2" thickBot="1" x14ac:dyDescent="0.35">
      <c r="A121" s="15"/>
      <c r="B121" s="43" t="s">
        <v>107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108</v>
      </c>
      <c r="C122" s="44">
        <v>0.02</v>
      </c>
      <c r="D122" s="45">
        <f>C122*(C$134+D$115+D$116)</f>
        <v>141.62060490720964</v>
      </c>
    </row>
    <row r="123" spans="1:4" ht="16.2" thickBot="1" x14ac:dyDescent="0.35">
      <c r="A123" s="181" t="s">
        <v>64</v>
      </c>
      <c r="B123" s="182"/>
      <c r="C123" s="44">
        <f>C115+C116+C118+C121+C122</f>
        <v>0.25650000000000001</v>
      </c>
      <c r="D123" s="45">
        <f>D115+D116+D118+D121+D122</f>
        <v>1629.0173423551823</v>
      </c>
    </row>
    <row r="126" spans="1:4" x14ac:dyDescent="0.3">
      <c r="A126" s="168" t="s">
        <v>95</v>
      </c>
      <c r="B126" s="168"/>
      <c r="C126" s="168"/>
    </row>
    <row r="127" spans="1:4" ht="16.2" thickBot="1" x14ac:dyDescent="0.35"/>
    <row r="128" spans="1:4" ht="16.2" thickBot="1" x14ac:dyDescent="0.35">
      <c r="A128" s="13"/>
      <c r="B128" s="126" t="s">
        <v>96</v>
      </c>
      <c r="C128" s="126" t="s">
        <v>37</v>
      </c>
    </row>
    <row r="129" spans="1:3" ht="16.2" thickBot="1" x14ac:dyDescent="0.35">
      <c r="A129" s="21" t="s">
        <v>38</v>
      </c>
      <c r="B129" s="16" t="s">
        <v>35</v>
      </c>
      <c r="C129" s="42">
        <f>C13</f>
        <v>2620.6952000000001</v>
      </c>
    </row>
    <row r="130" spans="1:3" ht="16.5" customHeight="1" thickBot="1" x14ac:dyDescent="0.35">
      <c r="A130" s="21" t="s">
        <v>40</v>
      </c>
      <c r="B130" s="16" t="s">
        <v>48</v>
      </c>
      <c r="C130" s="42">
        <f>C57</f>
        <v>2561.47631776448</v>
      </c>
    </row>
    <row r="131" spans="1:3" ht="16.2" thickBot="1" x14ac:dyDescent="0.35">
      <c r="A131" s="21" t="s">
        <v>41</v>
      </c>
      <c r="B131" s="16" t="s">
        <v>71</v>
      </c>
      <c r="C131" s="42">
        <f>D69</f>
        <v>186.26643547904001</v>
      </c>
    </row>
    <row r="132" spans="1:3" ht="15.75" customHeight="1" thickBot="1" x14ac:dyDescent="0.35">
      <c r="A132" s="21" t="s">
        <v>42</v>
      </c>
      <c r="B132" s="16" t="s">
        <v>79</v>
      </c>
      <c r="C132" s="42">
        <f>C99</f>
        <v>307.38107529131315</v>
      </c>
    </row>
    <row r="133" spans="1:3" ht="15.75" customHeight="1" thickBot="1" x14ac:dyDescent="0.35">
      <c r="A133" s="21" t="s">
        <v>43</v>
      </c>
      <c r="B133" s="16" t="s">
        <v>91</v>
      </c>
      <c r="C133" s="42">
        <f>C109</f>
        <v>176.27208333333334</v>
      </c>
    </row>
    <row r="134" spans="1:3" ht="16.5" customHeight="1" thickBot="1" x14ac:dyDescent="0.35">
      <c r="A134" s="166" t="s">
        <v>97</v>
      </c>
      <c r="B134" s="167"/>
      <c r="C134" s="42">
        <f>SUM(C129:C133)</f>
        <v>5852.091111868167</v>
      </c>
    </row>
    <row r="135" spans="1:3" ht="16.2" thickBot="1" x14ac:dyDescent="0.35">
      <c r="A135" s="21" t="s">
        <v>45</v>
      </c>
      <c r="B135" s="16" t="s">
        <v>98</v>
      </c>
      <c r="C135" s="42">
        <f>D123</f>
        <v>1629.0173423551823</v>
      </c>
    </row>
    <row r="136" spans="1:3" x14ac:dyDescent="0.3">
      <c r="A136" s="179" t="s">
        <v>99</v>
      </c>
      <c r="B136" s="180"/>
      <c r="C136" s="49">
        <f>C134+C135</f>
        <v>7481.1084542233493</v>
      </c>
    </row>
    <row r="137" spans="1:3" x14ac:dyDescent="0.3">
      <c r="A137" s="176" t="s">
        <v>118</v>
      </c>
      <c r="B137" s="177"/>
      <c r="C137" s="51">
        <v>1</v>
      </c>
    </row>
    <row r="138" spans="1:3" ht="16.2" thickBot="1" x14ac:dyDescent="0.35">
      <c r="A138" s="178" t="s">
        <v>119</v>
      </c>
      <c r="B138" s="178"/>
      <c r="C138" s="50">
        <f>C136*C137</f>
        <v>7481.1084542233493</v>
      </c>
    </row>
  </sheetData>
  <sheetProtection password="F668" sheet="1" objects="1" scenarios="1"/>
  <mergeCells count="35">
    <mergeCell ref="A138:B138"/>
    <mergeCell ref="A109:B109"/>
    <mergeCell ref="A112:C112"/>
    <mergeCell ref="A123:B123"/>
    <mergeCell ref="A126:C126"/>
    <mergeCell ref="A136:B136"/>
    <mergeCell ref="A137:B137"/>
    <mergeCell ref="A57:B57"/>
    <mergeCell ref="A60:C60"/>
    <mergeCell ref="A69:B69"/>
    <mergeCell ref="A72:C72"/>
    <mergeCell ref="A75:C75"/>
    <mergeCell ref="A84:B84"/>
    <mergeCell ref="A134:B134"/>
    <mergeCell ref="A13:B13"/>
    <mergeCell ref="A16:C16"/>
    <mergeCell ref="A18:C18"/>
    <mergeCell ref="A23:B23"/>
    <mergeCell ref="A26:D26"/>
    <mergeCell ref="A91:B91"/>
    <mergeCell ref="A94:C94"/>
    <mergeCell ref="A99:B99"/>
    <mergeCell ref="A102:C102"/>
    <mergeCell ref="A87:C87"/>
    <mergeCell ref="A37:B37"/>
    <mergeCell ref="A40:C40"/>
    <mergeCell ref="A48:B48"/>
    <mergeCell ref="A51:C51"/>
    <mergeCell ref="A7:C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rowBreaks count="2" manualBreakCount="2">
    <brk id="48" max="3" man="1"/>
    <brk id="92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9" workbookViewId="0">
      <selection activeCell="D40" sqref="D40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153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22</v>
      </c>
      <c r="E6" s="86">
        <f t="shared" ref="E6" si="0">B6*C6*D6</f>
        <v>220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158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90">
        <f>B14-C14</f>
        <v>109.2664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Sab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22</v>
      </c>
      <c r="D19" s="86">
        <f>(B19*C19)</f>
        <v>706.42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127.15559999999999</v>
      </c>
    </row>
    <row r="21" spans="1:5" ht="16.2" thickBot="1" x14ac:dyDescent="0.35">
      <c r="A21" s="207" t="s">
        <v>156</v>
      </c>
      <c r="B21" s="208"/>
      <c r="C21" s="208"/>
      <c r="D21" s="113">
        <f>D19-D20</f>
        <v>579.26440000000002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02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00" workbookViewId="0">
      <selection activeCell="F124" sqref="F124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170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210">
        <f>E10*1.6</f>
        <v>17.448930909090912</v>
      </c>
      <c r="F13" s="79"/>
    </row>
    <row r="14" spans="1:6" ht="16.2" thickBot="1" x14ac:dyDescent="0.35">
      <c r="A14" s="169" t="s">
        <v>5</v>
      </c>
      <c r="B14" s="170"/>
      <c r="C14" s="39">
        <f>SUM(C10:C13)</f>
        <v>2427.4368141541818</v>
      </c>
      <c r="D14" s="79"/>
      <c r="E14" s="79"/>
      <c r="F14" s="79"/>
    </row>
    <row r="15" spans="1:6" x14ac:dyDescent="0.3">
      <c r="D15" s="79"/>
      <c r="E15" s="79"/>
      <c r="F15" s="79"/>
    </row>
    <row r="16" spans="1:6" x14ac:dyDescent="0.3">
      <c r="D16" s="79"/>
      <c r="E16" s="79"/>
      <c r="F16" s="79"/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55" t="s">
        <v>51</v>
      </c>
      <c r="C21" s="55" t="s">
        <v>57</v>
      </c>
      <c r="D21" s="55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202.20548661904334</v>
      </c>
    </row>
    <row r="23" spans="1:4" ht="16.2" thickBot="1" x14ac:dyDescent="0.35">
      <c r="A23" s="15" t="s">
        <v>40</v>
      </c>
      <c r="B23" s="33" t="s">
        <v>53</v>
      </c>
      <c r="C23" s="37">
        <v>0.121</v>
      </c>
      <c r="D23" s="38">
        <f>C$14*C23</f>
        <v>293.71985451265601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495.92534113169927</v>
      </c>
    </row>
    <row r="27" spans="1:4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55" t="s">
        <v>56</v>
      </c>
      <c r="C29" s="55" t="s">
        <v>57</v>
      </c>
      <c r="D29" s="55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584.67243105717625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73.084053882147032</v>
      </c>
    </row>
    <row r="32" spans="1:4" ht="16.2" thickBot="1" x14ac:dyDescent="0.35">
      <c r="A32" s="15" t="s">
        <v>41</v>
      </c>
      <c r="B32" s="16" t="s">
        <v>60</v>
      </c>
      <c r="C32" s="116">
        <f>'Posto 12x36 diurno ISS 2%'!C30</f>
        <v>0.03</v>
      </c>
      <c r="D32" s="38">
        <f t="shared" si="0"/>
        <v>87.700864658576435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43.850432329288218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29.233621552858814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17.540172931715286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5.846724310571763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233.86897242287051</v>
      </c>
    </row>
    <row r="38" spans="1:5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1075.7972731452044</v>
      </c>
      <c r="E38" s="68">
        <f>C38*C24</f>
        <v>7.5182399999999996E-2</v>
      </c>
    </row>
    <row r="41" spans="1:5" x14ac:dyDescent="0.3">
      <c r="A41" s="165" t="s">
        <v>65</v>
      </c>
      <c r="B41" s="165"/>
      <c r="C41" s="165"/>
    </row>
    <row r="42" spans="1:5" ht="16.2" thickBot="1" x14ac:dyDescent="0.35"/>
    <row r="43" spans="1:5" ht="16.2" thickBot="1" x14ac:dyDescent="0.35">
      <c r="A43" s="13" t="s">
        <v>66</v>
      </c>
      <c r="B43" s="55" t="s">
        <v>67</v>
      </c>
      <c r="C43" s="55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'Planlha de Apoio ACL'!D14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'Planlha de Apoio ACL'!D21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7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'Planlha de Apoio ACL'!D25</f>
        <v>161.0915</v>
      </c>
    </row>
    <row r="48" spans="1:5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1009.9431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55" t="s">
        <v>70</v>
      </c>
      <c r="C54" s="55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495.92534113169927</v>
      </c>
    </row>
    <row r="56" spans="1:4" ht="16.2" thickBot="1" x14ac:dyDescent="0.35">
      <c r="A56" s="15" t="s">
        <v>55</v>
      </c>
      <c r="B56" s="16" t="s">
        <v>56</v>
      </c>
      <c r="C56" s="23">
        <f>D38</f>
        <v>1075.7972731452044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166" t="s">
        <v>5</v>
      </c>
      <c r="B58" s="167"/>
      <c r="C58" s="23">
        <f>SUM(C55:C57)</f>
        <v>2581.6657142769036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55" t="s">
        <v>72</v>
      </c>
      <c r="C63" s="55" t="s">
        <v>57</v>
      </c>
      <c r="D63" s="55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10.195234619447563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0.81561876955580503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8.738772530955055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47.092274194591127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17.329956903609538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88.358700035212223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172.5305570533713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55" t="s">
        <v>82</v>
      </c>
      <c r="C78" s="55" t="s">
        <v>57</v>
      </c>
      <c r="D78" s="55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16.857200098292928</v>
      </c>
    </row>
    <row r="80" spans="1:4" ht="16.2" thickBot="1" x14ac:dyDescent="0.35">
      <c r="A80" s="15" t="s">
        <v>40</v>
      </c>
      <c r="B80" s="16" t="s">
        <v>82</v>
      </c>
      <c r="C80" s="119">
        <v>0.02</v>
      </c>
      <c r="D80" s="23">
        <f t="shared" si="1"/>
        <v>48.548736283083635</v>
      </c>
    </row>
    <row r="81" spans="1:7" ht="16.2" thickBot="1" x14ac:dyDescent="0.35">
      <c r="A81" s="15" t="s">
        <v>41</v>
      </c>
      <c r="B81" s="16" t="s">
        <v>83</v>
      </c>
      <c r="C81" s="119">
        <v>1.4999999999999999E-2</v>
      </c>
      <c r="D81" s="23">
        <f t="shared" si="1"/>
        <v>36.411552212312728</v>
      </c>
    </row>
    <row r="82" spans="1:7" ht="16.2" thickBot="1" x14ac:dyDescent="0.35">
      <c r="A82" s="15" t="s">
        <v>42</v>
      </c>
      <c r="B82" s="16" t="s">
        <v>84</v>
      </c>
      <c r="C82" s="119">
        <v>0.01</v>
      </c>
      <c r="D82" s="23">
        <f t="shared" si="1"/>
        <v>24.274368141541817</v>
      </c>
    </row>
    <row r="83" spans="1:7" ht="16.2" thickBot="1" x14ac:dyDescent="0.35">
      <c r="A83" s="15" t="s">
        <v>43</v>
      </c>
      <c r="B83" s="16" t="s">
        <v>85</v>
      </c>
      <c r="C83" s="119">
        <v>0.01</v>
      </c>
      <c r="D83" s="23">
        <f t="shared" si="1"/>
        <v>24.274368141541817</v>
      </c>
    </row>
    <row r="84" spans="1:7" ht="16.2" thickBot="1" x14ac:dyDescent="0.35">
      <c r="A84" s="15" t="s">
        <v>45</v>
      </c>
      <c r="B84" s="120" t="s">
        <v>47</v>
      </c>
      <c r="C84" s="119">
        <v>0</v>
      </c>
      <c r="D84" s="23">
        <f t="shared" si="1"/>
        <v>0</v>
      </c>
    </row>
    <row r="85" spans="1:7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1"/>
        <v>150.36622487677295</v>
      </c>
    </row>
    <row r="86" spans="1:7" x14ac:dyDescent="0.3">
      <c r="C86" s="53">
        <f>C24+C38+C70+C85+E38</f>
        <v>0.78050204444444449</v>
      </c>
    </row>
    <row r="88" spans="1:7" x14ac:dyDescent="0.3">
      <c r="A88" s="165" t="s">
        <v>86</v>
      </c>
      <c r="B88" s="165"/>
      <c r="C88" s="165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55" t="s">
        <v>129</v>
      </c>
      <c r="C90" s="55" t="s">
        <v>37</v>
      </c>
      <c r="D90" s="79"/>
      <c r="E90" s="79"/>
      <c r="F90" s="70">
        <f>C10+C11</f>
        <v>2399.2280000000001</v>
      </c>
      <c r="G90" s="79"/>
    </row>
    <row r="91" spans="1:7" ht="16.2" thickBot="1" x14ac:dyDescent="0.35">
      <c r="A91" s="15" t="s">
        <v>38</v>
      </c>
      <c r="B91" s="16" t="s">
        <v>102</v>
      </c>
      <c r="C91" s="52">
        <f>F93*0.5</f>
        <v>191.93824000000004</v>
      </c>
      <c r="D91" s="79"/>
      <c r="E91" s="79"/>
      <c r="F91" s="70">
        <f>F90/220</f>
        <v>10.905581818181819</v>
      </c>
      <c r="G91" s="79"/>
    </row>
    <row r="92" spans="1:7" ht="16.2" thickBot="1" x14ac:dyDescent="0.35">
      <c r="A92" s="166" t="s">
        <v>5</v>
      </c>
      <c r="B92" s="167"/>
      <c r="C92" s="52">
        <f>C91</f>
        <v>191.93824000000004</v>
      </c>
      <c r="D92" s="79"/>
      <c r="E92" s="79"/>
      <c r="F92" s="70">
        <f>F91*1.6</f>
        <v>17.448930909090912</v>
      </c>
      <c r="G92" s="79"/>
    </row>
    <row r="93" spans="1:7" x14ac:dyDescent="0.3">
      <c r="D93" s="79"/>
      <c r="E93" s="79"/>
      <c r="F93" s="70">
        <f>F92*22</f>
        <v>383.87648000000007</v>
      </c>
      <c r="G93" s="79"/>
    </row>
    <row r="94" spans="1:7" x14ac:dyDescent="0.3">
      <c r="D94" s="79"/>
      <c r="E94" s="79"/>
      <c r="F94" s="79"/>
      <c r="G94" s="79"/>
    </row>
    <row r="95" spans="1:7" x14ac:dyDescent="0.3">
      <c r="A95" s="165" t="s">
        <v>89</v>
      </c>
      <c r="B95" s="165"/>
      <c r="C95" s="165"/>
      <c r="D95" s="79"/>
      <c r="E95" s="79"/>
      <c r="F95" s="79"/>
      <c r="G95" s="79"/>
    </row>
    <row r="96" spans="1:7" ht="16.2" thickBot="1" x14ac:dyDescent="0.35">
      <c r="A96" s="12"/>
      <c r="D96" s="79"/>
      <c r="E96" s="79"/>
      <c r="F96" s="79"/>
      <c r="G96" s="79"/>
    </row>
    <row r="97" spans="1:7" ht="16.2" thickBot="1" x14ac:dyDescent="0.35">
      <c r="A97" s="13">
        <v>4</v>
      </c>
      <c r="B97" s="55" t="s">
        <v>90</v>
      </c>
      <c r="C97" s="55" t="s">
        <v>37</v>
      </c>
      <c r="D97" s="79"/>
      <c r="E97" s="79"/>
      <c r="F97" s="79"/>
      <c r="G97" s="79"/>
    </row>
    <row r="98" spans="1:7" ht="16.2" thickBot="1" x14ac:dyDescent="0.35">
      <c r="A98" s="15" t="s">
        <v>81</v>
      </c>
      <c r="B98" s="16" t="s">
        <v>82</v>
      </c>
      <c r="C98" s="23">
        <f>D85</f>
        <v>150.36622487677295</v>
      </c>
    </row>
    <row r="99" spans="1:7" ht="16.2" thickBot="1" x14ac:dyDescent="0.35">
      <c r="A99" s="15" t="s">
        <v>87</v>
      </c>
      <c r="B99" s="16" t="s">
        <v>88</v>
      </c>
      <c r="C99" s="23">
        <f>C92</f>
        <v>191.93824000000004</v>
      </c>
    </row>
    <row r="100" spans="1:7" ht="16.2" thickBot="1" x14ac:dyDescent="0.35">
      <c r="A100" s="166" t="s">
        <v>5</v>
      </c>
      <c r="B100" s="167"/>
      <c r="C100" s="39">
        <f>C98+C99</f>
        <v>342.30446487677295</v>
      </c>
    </row>
    <row r="103" spans="1:7" x14ac:dyDescent="0.3">
      <c r="A103" s="168" t="s">
        <v>91</v>
      </c>
      <c r="B103" s="168"/>
      <c r="C103" s="168"/>
    </row>
    <row r="104" spans="1:7" ht="16.2" thickBot="1" x14ac:dyDescent="0.35"/>
    <row r="105" spans="1:7" ht="16.2" thickBot="1" x14ac:dyDescent="0.35">
      <c r="A105" s="13">
        <v>5</v>
      </c>
      <c r="B105" s="19" t="s">
        <v>22</v>
      </c>
      <c r="C105" s="55" t="s">
        <v>37</v>
      </c>
    </row>
    <row r="106" spans="1:7" ht="16.2" thickBot="1" x14ac:dyDescent="0.35">
      <c r="A106" s="15" t="s">
        <v>38</v>
      </c>
      <c r="B106" s="16" t="s">
        <v>92</v>
      </c>
      <c r="C106" s="117">
        <f>'Planlha de Apoio ACL'!C46</f>
        <v>103.33333333333333</v>
      </c>
    </row>
    <row r="107" spans="1:7" ht="16.2" thickBot="1" x14ac:dyDescent="0.35">
      <c r="A107" s="15" t="s">
        <v>40</v>
      </c>
      <c r="B107" s="16" t="s">
        <v>93</v>
      </c>
      <c r="C107" s="117">
        <f>'Planlha de Apoio ACL'!D34</f>
        <v>72.938749999999999</v>
      </c>
    </row>
    <row r="108" spans="1:7" ht="16.2" thickBot="1" x14ac:dyDescent="0.35">
      <c r="A108" s="15" t="s">
        <v>41</v>
      </c>
      <c r="B108" s="120" t="s">
        <v>146</v>
      </c>
      <c r="C108" s="117"/>
    </row>
    <row r="109" spans="1:7" ht="16.2" thickBot="1" x14ac:dyDescent="0.35">
      <c r="A109" s="15" t="s">
        <v>42</v>
      </c>
      <c r="B109" s="120" t="s">
        <v>146</v>
      </c>
      <c r="C109" s="117"/>
    </row>
    <row r="110" spans="1:7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55" t="s">
        <v>57</v>
      </c>
      <c r="D115" s="55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570.02096336945624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627.02305970640191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251.74975847212036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206.91760970311262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44.832148769007738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137.94507313540842</v>
      </c>
    </row>
    <row r="124" spans="1:4" ht="16.2" thickBot="1" x14ac:dyDescent="0.35">
      <c r="A124" s="181" t="s">
        <v>64</v>
      </c>
      <c r="B124" s="182"/>
      <c r="C124" s="44">
        <f>C116+C117+C119+C122+C123</f>
        <v>0.25650000000000001</v>
      </c>
      <c r="D124" s="45">
        <f>D116+D117+D119+D122+D123</f>
        <v>1586.738854683387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55" t="s">
        <v>96</v>
      </c>
      <c r="C129" s="55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2427.4368141541818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2581.6657142769036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172.5305570533713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342.30446487677295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166" t="s">
        <v>97</v>
      </c>
      <c r="B135" s="167"/>
      <c r="C135" s="42">
        <f>SUM(C130:C134)</f>
        <v>5700.2096336945624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1586.738854683387</v>
      </c>
    </row>
    <row r="137" spans="1:3" x14ac:dyDescent="0.3">
      <c r="A137" s="179" t="s">
        <v>99</v>
      </c>
      <c r="B137" s="180"/>
      <c r="C137" s="49">
        <f>C135+C136</f>
        <v>7286.9484883779496</v>
      </c>
    </row>
    <row r="138" spans="1:3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14573.896976755899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Resumo postos</vt:lpstr>
      <vt:lpstr>Posto 12x36 diurno ISS 2%</vt:lpstr>
      <vt:lpstr>Posto 12x36 noturno ISS 2%</vt:lpstr>
      <vt:lpstr>Posto 12x36 diurno ISS 5%</vt:lpstr>
      <vt:lpstr>Posto 12x36 noturno ISS 5%</vt:lpstr>
      <vt:lpstr>Planilha de Apoio - P 12 x 36</vt:lpstr>
      <vt:lpstr>SEDE Seg Sex Líder 44h</vt:lpstr>
      <vt:lpstr>Planilha de Apoio Sede Líder</vt:lpstr>
      <vt:lpstr>ACL - ANA - Seg Sab</vt:lpstr>
      <vt:lpstr>Planlha de Apoio ACL</vt:lpstr>
      <vt:lpstr>OSA - Seg Sex</vt:lpstr>
      <vt:lpstr>Planlha de Apoio OSA</vt:lpstr>
      <vt:lpstr>'ACL - ANA - Seg Sab'!Area_de_impressao</vt:lpstr>
      <vt:lpstr>'Planilha de Apoio Sede Líder'!Area_de_impressao</vt:lpstr>
      <vt:lpstr>'Posto 12x36 diurno ISS 2%'!Area_de_impressao</vt:lpstr>
      <vt:lpstr>'Posto 12x36 noturno ISS 2%'!Area_de_impressao</vt:lpstr>
      <vt:lpstr>'SEDE Seg Sex Líder 44h'!Area_de_impressao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2022-02-25T14:08:51Z</dcterms:modified>
</cp:coreProperties>
</file>