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420" windowWidth="20736" windowHeight="11760" tabRatio="841"/>
  </bookViews>
  <sheets>
    <sheet name="Resumo postos" sheetId="11" r:id="rId1"/>
    <sheet name="Posto 12x36 diurno ISS 2%" sheetId="3" r:id="rId2"/>
    <sheet name="Posto 12x36 noturno ISS 2%" sheetId="10" r:id="rId3"/>
    <sheet name="Planilha de Apoio - P 12 x 36" sheetId="4" r:id="rId4"/>
    <sheet name="Posto 12 H Moto Seg Sex" sheetId="32" r:id="rId5"/>
    <sheet name="Plan Apoio - Moto Seg Sex" sheetId="33" r:id="rId6"/>
    <sheet name="Posto - Seg Sab" sheetId="14" r:id="rId7"/>
    <sheet name="Planlha de Apoio Seg Sáb" sheetId="20" r:id="rId8"/>
    <sheet name="Posto 12x36 diurno Lider ISS 2%" sheetId="34" r:id="rId9"/>
    <sheet name="Posto 12x36 noturnoLider ISS 2%" sheetId="35" r:id="rId10"/>
    <sheet name="Posto Seg Sex" sheetId="30" r:id="rId11"/>
    <sheet name="Planlha de Apoio Seg Sex" sheetId="31" r:id="rId12"/>
  </sheets>
  <definedNames>
    <definedName name="_xlnm.Print_Area" localSheetId="6">'Posto - Seg Sab'!$A$1:$D$139</definedName>
    <definedName name="_xlnm.Print_Area" localSheetId="1">'Posto 12x36 diurno ISS 2%'!$A$1:$D$137</definedName>
    <definedName name="_xlnm.Print_Area" localSheetId="2">'Posto 12x36 noturno ISS 2%'!$A$1:$D$139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1" l="1"/>
  <c r="D31" i="31"/>
  <c r="D30" i="31"/>
  <c r="D29" i="31"/>
  <c r="C104" i="30"/>
  <c r="D45" i="31"/>
  <c r="D44" i="31"/>
  <c r="D43" i="31"/>
  <c r="D42" i="31"/>
  <c r="D41" i="31"/>
  <c r="D40" i="31"/>
  <c r="D39" i="31"/>
  <c r="D38" i="31"/>
  <c r="D37" i="31"/>
  <c r="B49" i="31" s="1"/>
  <c r="C49" i="31" s="1"/>
  <c r="D36" i="31"/>
  <c r="D35" i="31"/>
  <c r="C31" i="31"/>
  <c r="C30" i="31"/>
  <c r="C29" i="31"/>
  <c r="D25" i="31"/>
  <c r="D20" i="31"/>
  <c r="D21" i="31" s="1"/>
  <c r="D19" i="31"/>
  <c r="C14" i="31"/>
  <c r="E10" i="31"/>
  <c r="E6" i="31"/>
  <c r="B14" i="31" s="1"/>
  <c r="D14" i="31" s="1"/>
  <c r="F12" i="11"/>
  <c r="C12" i="34"/>
  <c r="C12" i="35"/>
  <c r="C120" i="35"/>
  <c r="C117" i="35"/>
  <c r="C118" i="35" s="1"/>
  <c r="C111" i="35"/>
  <c r="C135" i="35" s="1"/>
  <c r="C108" i="35"/>
  <c r="C107" i="35"/>
  <c r="E94" i="35"/>
  <c r="E95" i="35" s="1"/>
  <c r="E96" i="35" s="1"/>
  <c r="C92" i="35" s="1"/>
  <c r="C93" i="35" s="1"/>
  <c r="C100" i="35" s="1"/>
  <c r="E91" i="35"/>
  <c r="C85" i="35"/>
  <c r="C84" i="35"/>
  <c r="C83" i="35"/>
  <c r="C82" i="35"/>
  <c r="C81" i="35"/>
  <c r="C80" i="35"/>
  <c r="C70" i="35"/>
  <c r="C69" i="35"/>
  <c r="C68" i="35"/>
  <c r="C67" i="35"/>
  <c r="C66" i="35"/>
  <c r="C65" i="35"/>
  <c r="C48" i="35"/>
  <c r="C46" i="35"/>
  <c r="C45" i="35"/>
  <c r="C50" i="35" s="1"/>
  <c r="C58" i="35" s="1"/>
  <c r="C38" i="35"/>
  <c r="C37" i="35"/>
  <c r="C36" i="35"/>
  <c r="C35" i="35"/>
  <c r="C34" i="35"/>
  <c r="C33" i="35"/>
  <c r="C32" i="35"/>
  <c r="C31" i="35"/>
  <c r="C39" i="35" s="1"/>
  <c r="C24" i="35"/>
  <c r="C23" i="35"/>
  <c r="C25" i="35" s="1"/>
  <c r="D13" i="35"/>
  <c r="C11" i="35"/>
  <c r="D10" i="35"/>
  <c r="E10" i="35" s="1"/>
  <c r="E11" i="35" s="1"/>
  <c r="B4" i="35"/>
  <c r="C123" i="34"/>
  <c r="C118" i="34"/>
  <c r="C116" i="34"/>
  <c r="C106" i="34"/>
  <c r="C105" i="34"/>
  <c r="C78" i="34"/>
  <c r="C84" i="34" s="1"/>
  <c r="C64" i="34"/>
  <c r="C46" i="34"/>
  <c r="C44" i="34"/>
  <c r="C43" i="34"/>
  <c r="C48" i="34" s="1"/>
  <c r="C56" i="34" s="1"/>
  <c r="C37" i="34"/>
  <c r="E37" i="34" s="1"/>
  <c r="C23" i="34"/>
  <c r="C11" i="34"/>
  <c r="F89" i="34" s="1"/>
  <c r="F90" i="34" s="1"/>
  <c r="F91" i="34" s="1"/>
  <c r="F92" i="34" s="1"/>
  <c r="C90" i="34" s="1"/>
  <c r="C91" i="34" s="1"/>
  <c r="C98" i="34" s="1"/>
  <c r="F11" i="11"/>
  <c r="C49" i="20"/>
  <c r="D31" i="20"/>
  <c r="C107" i="14"/>
  <c r="C106" i="14"/>
  <c r="D45" i="20"/>
  <c r="D44" i="20"/>
  <c r="D43" i="20"/>
  <c r="D42" i="20"/>
  <c r="D41" i="20"/>
  <c r="D40" i="20"/>
  <c r="D39" i="20"/>
  <c r="D38" i="20"/>
  <c r="B49" i="20" s="1"/>
  <c r="D37" i="20"/>
  <c r="D36" i="20"/>
  <c r="D35" i="20"/>
  <c r="C31" i="20"/>
  <c r="C30" i="20"/>
  <c r="D30" i="20" s="1"/>
  <c r="D32" i="20" s="1"/>
  <c r="D29" i="20"/>
  <c r="C29" i="20"/>
  <c r="D25" i="20"/>
  <c r="D20" i="20"/>
  <c r="D21" i="20" s="1"/>
  <c r="D19" i="20"/>
  <c r="C14" i="20"/>
  <c r="E10" i="20"/>
  <c r="E6" i="20"/>
  <c r="B14" i="20" s="1"/>
  <c r="D14" i="20" s="1"/>
  <c r="D13" i="14"/>
  <c r="C105" i="32"/>
  <c r="C36" i="33"/>
  <c r="D38" i="33"/>
  <c r="D37" i="33"/>
  <c r="D36" i="33"/>
  <c r="D35" i="33"/>
  <c r="C35" i="33"/>
  <c r="B35" i="33"/>
  <c r="D34" i="33"/>
  <c r="F33" i="33"/>
  <c r="C33" i="33" s="1"/>
  <c r="D33" i="33" s="1"/>
  <c r="C34" i="33"/>
  <c r="B34" i="33"/>
  <c r="D32" i="33"/>
  <c r="C32" i="33"/>
  <c r="C90" i="32"/>
  <c r="D52" i="33"/>
  <c r="D51" i="33"/>
  <c r="D50" i="33"/>
  <c r="D49" i="33"/>
  <c r="D48" i="33"/>
  <c r="D47" i="33"/>
  <c r="D46" i="33"/>
  <c r="D45" i="33"/>
  <c r="D44" i="33"/>
  <c r="D43" i="33"/>
  <c r="D42" i="33"/>
  <c r="B56" i="33" s="1"/>
  <c r="C56" i="33" s="1"/>
  <c r="C31" i="33"/>
  <c r="D31" i="33" s="1"/>
  <c r="C30" i="33"/>
  <c r="D30" i="33" s="1"/>
  <c r="C29" i="33"/>
  <c r="D29" i="33" s="1"/>
  <c r="D25" i="33"/>
  <c r="D20" i="33"/>
  <c r="D19" i="33"/>
  <c r="E10" i="33"/>
  <c r="C14" i="33" s="1"/>
  <c r="E6" i="33"/>
  <c r="B14" i="33" s="1"/>
  <c r="D14" i="33" s="1"/>
  <c r="C13" i="32"/>
  <c r="C12" i="32"/>
  <c r="C123" i="32"/>
  <c r="C118" i="32"/>
  <c r="C116" i="32"/>
  <c r="C78" i="32"/>
  <c r="C84" i="32" s="1"/>
  <c r="C64" i="32"/>
  <c r="C46" i="32"/>
  <c r="C44" i="32"/>
  <c r="C43" i="32"/>
  <c r="C37" i="32"/>
  <c r="C67" i="32" s="1"/>
  <c r="C23" i="32"/>
  <c r="E37" i="32" s="1"/>
  <c r="C11" i="32"/>
  <c r="F9" i="11"/>
  <c r="D45" i="4"/>
  <c r="D44" i="4"/>
  <c r="D43" i="4"/>
  <c r="D42" i="4"/>
  <c r="D41" i="4"/>
  <c r="D40" i="4"/>
  <c r="D39" i="4"/>
  <c r="D38" i="4"/>
  <c r="D37" i="4"/>
  <c r="D36" i="4"/>
  <c r="C30" i="4"/>
  <c r="C29" i="4"/>
  <c r="C31" i="4"/>
  <c r="B4" i="10"/>
  <c r="G12" i="11"/>
  <c r="G11" i="11"/>
  <c r="D32" i="31" l="1"/>
  <c r="C105" i="30" s="1"/>
  <c r="C109" i="34"/>
  <c r="C133" i="34" s="1"/>
  <c r="C71" i="35"/>
  <c r="C86" i="35"/>
  <c r="C125" i="35"/>
  <c r="E13" i="35"/>
  <c r="C14" i="35" s="1"/>
  <c r="C13" i="35"/>
  <c r="C15" i="35" s="1"/>
  <c r="C69" i="34"/>
  <c r="C85" i="34"/>
  <c r="C67" i="34"/>
  <c r="C13" i="34"/>
  <c r="D39" i="33"/>
  <c r="C106" i="32" s="1"/>
  <c r="C109" i="32" s="1"/>
  <c r="C133" i="32" s="1"/>
  <c r="D21" i="33"/>
  <c r="C48" i="32"/>
  <c r="C56" i="32" s="1"/>
  <c r="C69" i="32"/>
  <c r="C85" i="32" s="1"/>
  <c r="D67" i="32"/>
  <c r="D21" i="32"/>
  <c r="D83" i="32"/>
  <c r="D63" i="32"/>
  <c r="D82" i="32"/>
  <c r="D68" i="32"/>
  <c r="D81" i="32"/>
  <c r="D64" i="32"/>
  <c r="D80" i="32"/>
  <c r="C129" i="32"/>
  <c r="D79" i="32"/>
  <c r="D66" i="32"/>
  <c r="D23" i="32"/>
  <c r="D78" i="32"/>
  <c r="D65" i="32"/>
  <c r="D84" i="32"/>
  <c r="C97" i="32" s="1"/>
  <c r="D22" i="32"/>
  <c r="F89" i="32"/>
  <c r="F90" i="32" s="1"/>
  <c r="F91" i="32" s="1"/>
  <c r="F92" i="32" s="1"/>
  <c r="C91" i="32" s="1"/>
  <c r="C98" i="32" s="1"/>
  <c r="C45" i="30"/>
  <c r="C42" i="30"/>
  <c r="C43" i="30"/>
  <c r="C117" i="30"/>
  <c r="C114" i="30"/>
  <c r="C115" i="30" s="1"/>
  <c r="C77" i="30"/>
  <c r="C83" i="30" s="1"/>
  <c r="C63" i="30"/>
  <c r="C36" i="30"/>
  <c r="E36" i="30" s="1"/>
  <c r="C30" i="30"/>
  <c r="C22" i="30"/>
  <c r="C11" i="30"/>
  <c r="F88" i="30" s="1"/>
  <c r="F89" i="30" s="1"/>
  <c r="F90" i="30" s="1"/>
  <c r="F91" i="30" s="1"/>
  <c r="C108" i="30" l="1"/>
  <c r="C132" i="30" s="1"/>
  <c r="D85" i="35"/>
  <c r="D81" i="35"/>
  <c r="D69" i="35"/>
  <c r="D65" i="35"/>
  <c r="D23" i="35"/>
  <c r="D84" i="35"/>
  <c r="D80" i="35"/>
  <c r="D68" i="35"/>
  <c r="C131" i="35"/>
  <c r="D83" i="35"/>
  <c r="D67" i="35"/>
  <c r="D25" i="35"/>
  <c r="D86" i="35"/>
  <c r="C99" i="35" s="1"/>
  <c r="C101" i="35" s="1"/>
  <c r="C134" i="35" s="1"/>
  <c r="D82" i="35"/>
  <c r="D70" i="35"/>
  <c r="D66" i="35"/>
  <c r="D24" i="35"/>
  <c r="C129" i="34"/>
  <c r="D79" i="34"/>
  <c r="D66" i="34"/>
  <c r="D23" i="34"/>
  <c r="D78" i="34"/>
  <c r="D65" i="34"/>
  <c r="D21" i="34"/>
  <c r="D83" i="34"/>
  <c r="D63" i="34"/>
  <c r="D64" i="34"/>
  <c r="D82" i="34"/>
  <c r="D68" i="34"/>
  <c r="D81" i="34"/>
  <c r="D84" i="34"/>
  <c r="C97" i="34" s="1"/>
  <c r="C99" i="34" s="1"/>
  <c r="C132" i="34" s="1"/>
  <c r="D22" i="34"/>
  <c r="D80" i="34"/>
  <c r="D67" i="34"/>
  <c r="C99" i="32"/>
  <c r="C132" i="32" s="1"/>
  <c r="D33" i="32"/>
  <c r="D32" i="32"/>
  <c r="D31" i="32"/>
  <c r="D37" i="32"/>
  <c r="C55" i="32" s="1"/>
  <c r="D30" i="32"/>
  <c r="D34" i="32"/>
  <c r="D29" i="32"/>
  <c r="C54" i="32"/>
  <c r="C57" i="32" s="1"/>
  <c r="D36" i="32"/>
  <c r="D35" i="32"/>
  <c r="D69" i="32"/>
  <c r="C131" i="32" s="1"/>
  <c r="C47" i="30"/>
  <c r="C55" i="30" s="1"/>
  <c r="C89" i="30"/>
  <c r="C90" i="30" s="1"/>
  <c r="C97" i="30" s="1"/>
  <c r="C12" i="30"/>
  <c r="C122" i="30"/>
  <c r="C66" i="30"/>
  <c r="D36" i="35" l="1"/>
  <c r="D32" i="35"/>
  <c r="D39" i="35"/>
  <c r="C57" i="35" s="1"/>
  <c r="D35" i="35"/>
  <c r="D31" i="35"/>
  <c r="D38" i="35"/>
  <c r="D34" i="35"/>
  <c r="C56" i="35"/>
  <c r="D37" i="35"/>
  <c r="D33" i="35"/>
  <c r="D71" i="35"/>
  <c r="C133" i="35" s="1"/>
  <c r="D69" i="34"/>
  <c r="C131" i="34" s="1"/>
  <c r="C54" i="34"/>
  <c r="C57" i="34" s="1"/>
  <c r="D36" i="34"/>
  <c r="D34" i="34"/>
  <c r="D35" i="34"/>
  <c r="D33" i="34"/>
  <c r="D32" i="34"/>
  <c r="D31" i="34"/>
  <c r="D37" i="34"/>
  <c r="C55" i="34" s="1"/>
  <c r="D30" i="34"/>
  <c r="D29" i="34"/>
  <c r="C130" i="32"/>
  <c r="C134" i="32" s="1"/>
  <c r="D117" i="32"/>
  <c r="D81" i="30"/>
  <c r="D67" i="30"/>
  <c r="C128" i="30"/>
  <c r="D78" i="30"/>
  <c r="D64" i="30"/>
  <c r="D83" i="30"/>
  <c r="C96" i="30" s="1"/>
  <c r="C98" i="30" s="1"/>
  <c r="C131" i="30" s="1"/>
  <c r="D63" i="30"/>
  <c r="D20" i="30"/>
  <c r="D80" i="30"/>
  <c r="D79" i="30"/>
  <c r="D65" i="30"/>
  <c r="D77" i="30"/>
  <c r="D22" i="30"/>
  <c r="D21" i="30"/>
  <c r="D82" i="30"/>
  <c r="D62" i="30"/>
  <c r="C68" i="30"/>
  <c r="C84" i="30" s="1"/>
  <c r="D66" i="30"/>
  <c r="C59" i="35" l="1"/>
  <c r="C132" i="35" s="1"/>
  <c r="C136" i="35" s="1"/>
  <c r="C130" i="34"/>
  <c r="C134" i="34" s="1"/>
  <c r="D117" i="34"/>
  <c r="D115" i="32"/>
  <c r="D68" i="30"/>
  <c r="C130" i="30" s="1"/>
  <c r="D30" i="30"/>
  <c r="D29" i="30"/>
  <c r="C53" i="30"/>
  <c r="D28" i="30"/>
  <c r="D34" i="30"/>
  <c r="D31" i="30"/>
  <c r="D36" i="30"/>
  <c r="C54" i="30" s="1"/>
  <c r="D35" i="30"/>
  <c r="D33" i="30"/>
  <c r="D32" i="30"/>
  <c r="D119" i="35" l="1"/>
  <c r="D117" i="35"/>
  <c r="D115" i="34"/>
  <c r="D116" i="34" s="1"/>
  <c r="D120" i="34" s="1"/>
  <c r="D116" i="32"/>
  <c r="D118" i="32" s="1"/>
  <c r="D120" i="32"/>
  <c r="C56" i="30"/>
  <c r="D122" i="34" l="1"/>
  <c r="D118" i="35"/>
  <c r="D123" i="35" s="1"/>
  <c r="D122" i="35"/>
  <c r="D120" i="35"/>
  <c r="D118" i="34"/>
  <c r="D119" i="34"/>
  <c r="D121" i="34"/>
  <c r="D123" i="34" s="1"/>
  <c r="C135" i="34" s="1"/>
  <c r="C136" i="34" s="1"/>
  <c r="C138" i="34" s="1"/>
  <c r="D119" i="32"/>
  <c r="D122" i="32"/>
  <c r="D121" i="32"/>
  <c r="C129" i="30"/>
  <c r="C133" i="30" s="1"/>
  <c r="D116" i="30"/>
  <c r="D123" i="32" l="1"/>
  <c r="C135" i="32" s="1"/>
  <c r="C136" i="32" s="1"/>
  <c r="C138" i="32" s="1"/>
  <c r="F10" i="11" s="1"/>
  <c r="G10" i="11" s="1"/>
  <c r="D124" i="35"/>
  <c r="D125" i="35" s="1"/>
  <c r="C137" i="35" s="1"/>
  <c r="C138" i="35" s="1"/>
  <c r="C140" i="35" s="1"/>
  <c r="D121" i="35"/>
  <c r="D114" i="30"/>
  <c r="D115" i="30" l="1"/>
  <c r="D118" i="30" s="1"/>
  <c r="D117" i="30" l="1"/>
  <c r="D121" i="30"/>
  <c r="D120" i="30"/>
  <c r="D119" i="30"/>
  <c r="D122" i="30" l="1"/>
  <c r="C134" i="30" s="1"/>
  <c r="C135" i="30" s="1"/>
  <c r="C137" i="30" s="1"/>
  <c r="C47" i="14" l="1"/>
  <c r="C45" i="14"/>
  <c r="D35" i="4"/>
  <c r="D31" i="4"/>
  <c r="D30" i="4"/>
  <c r="D29" i="4"/>
  <c r="D25" i="4"/>
  <c r="C45" i="3" s="1"/>
  <c r="D20" i="4"/>
  <c r="D19" i="4"/>
  <c r="E10" i="4"/>
  <c r="C14" i="4" s="1"/>
  <c r="E6" i="4"/>
  <c r="B14" i="4" s="1"/>
  <c r="C44" i="14" l="1"/>
  <c r="C49" i="14" s="1"/>
  <c r="D32" i="4"/>
  <c r="D14" i="4"/>
  <c r="C42" i="3" s="1"/>
  <c r="D21" i="4"/>
  <c r="C43" i="3" s="1"/>
  <c r="B49" i="4"/>
  <c r="C49" i="4" l="1"/>
  <c r="C106" i="10" s="1"/>
  <c r="C105" i="3"/>
  <c r="C107" i="10"/>
  <c r="C47" i="3"/>
  <c r="C104" i="3"/>
  <c r="C32" i="14"/>
  <c r="C116" i="14"/>
  <c r="C116" i="10"/>
  <c r="D11" i="14"/>
  <c r="D12" i="10"/>
  <c r="C47" i="10" l="1"/>
  <c r="C45" i="10" l="1"/>
  <c r="C44" i="10"/>
  <c r="C49" i="10" l="1"/>
  <c r="C119" i="14"/>
  <c r="C117" i="14"/>
  <c r="C79" i="14"/>
  <c r="C85" i="14" s="1"/>
  <c r="C65" i="14"/>
  <c r="C38" i="14"/>
  <c r="C24" i="14"/>
  <c r="C11" i="14"/>
  <c r="C63" i="3"/>
  <c r="C77" i="3"/>
  <c r="F90" i="14" l="1"/>
  <c r="F91" i="14" s="1"/>
  <c r="F92" i="14" s="1"/>
  <c r="D10" i="14"/>
  <c r="E10" i="14" s="1"/>
  <c r="E38" i="14"/>
  <c r="C124" i="14"/>
  <c r="C68" i="14"/>
  <c r="C64" i="10"/>
  <c r="C66" i="10"/>
  <c r="C67" i="10"/>
  <c r="C69" i="10"/>
  <c r="F93" i="14" l="1"/>
  <c r="C91" i="14" s="1"/>
  <c r="C92" i="14" s="1"/>
  <c r="C99" i="14" s="1"/>
  <c r="E11" i="14"/>
  <c r="E13" i="14"/>
  <c r="C12" i="14" s="1"/>
  <c r="C13" i="14" s="1"/>
  <c r="C57" i="14"/>
  <c r="C70" i="14"/>
  <c r="C86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C110" i="14" l="1"/>
  <c r="C134" i="14" s="1"/>
  <c r="E12" i="14"/>
  <c r="C117" i="10"/>
  <c r="C85" i="10"/>
  <c r="C119" i="10"/>
  <c r="C38" i="10"/>
  <c r="C11" i="10"/>
  <c r="C14" i="14" l="1"/>
  <c r="E90" i="10"/>
  <c r="E93" i="10" s="1"/>
  <c r="E94" i="10" s="1"/>
  <c r="E95" i="10" s="1"/>
  <c r="D10" i="10"/>
  <c r="E10" i="10" s="1"/>
  <c r="E11" i="10" s="1"/>
  <c r="C124" i="10"/>
  <c r="D23" i="14" l="1"/>
  <c r="D66" i="14"/>
  <c r="D80" i="14"/>
  <c r="D81" i="14"/>
  <c r="D85" i="14"/>
  <c r="C98" i="14" s="1"/>
  <c r="C100" i="14" s="1"/>
  <c r="C133" i="14" s="1"/>
  <c r="D83" i="14"/>
  <c r="D22" i="14"/>
  <c r="D68" i="14"/>
  <c r="D65" i="14"/>
  <c r="D69" i="14"/>
  <c r="D84" i="14"/>
  <c r="D24" i="14"/>
  <c r="D82" i="14"/>
  <c r="D79" i="14"/>
  <c r="C130" i="14"/>
  <c r="D64" i="14"/>
  <c r="D67" i="14"/>
  <c r="C91" i="10"/>
  <c r="C92" i="10" s="1"/>
  <c r="E12" i="10"/>
  <c r="C13" i="10" s="1"/>
  <c r="C12" i="10"/>
  <c r="C14" i="10"/>
  <c r="D66" i="10" s="1"/>
  <c r="C11" i="3"/>
  <c r="F88" i="3" s="1"/>
  <c r="F89" i="3" s="1"/>
  <c r="F90" i="3" s="1"/>
  <c r="F91" i="3" s="1"/>
  <c r="C89" i="3" l="1"/>
  <c r="C90" i="3" s="1"/>
  <c r="D35" i="14"/>
  <c r="D32" i="14"/>
  <c r="D33" i="14"/>
  <c r="D38" i="14"/>
  <c r="C56" i="14" s="1"/>
  <c r="D36" i="14"/>
  <c r="D37" i="14"/>
  <c r="D30" i="14"/>
  <c r="C55" i="14"/>
  <c r="D31" i="14"/>
  <c r="D34" i="14"/>
  <c r="D70" i="14"/>
  <c r="C132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58" i="14" l="1"/>
  <c r="C131" i="14" s="1"/>
  <c r="C135" i="14" s="1"/>
  <c r="D118" i="14"/>
  <c r="D116" i="14" l="1"/>
  <c r="D117" i="14" l="1"/>
  <c r="C108" i="3"/>
  <c r="C132" i="3" s="1"/>
  <c r="D119" i="14" l="1"/>
  <c r="D121" i="14"/>
  <c r="D123" i="14"/>
  <c r="D122" i="14"/>
  <c r="D120" i="14"/>
  <c r="C110" i="10"/>
  <c r="C134" i="10" s="1"/>
  <c r="C117" i="3"/>
  <c r="C122" i="3" s="1"/>
  <c r="C97" i="3"/>
  <c r="C65" i="10"/>
  <c r="C36" i="3"/>
  <c r="C66" i="3" s="1"/>
  <c r="D124" i="14" l="1"/>
  <c r="C136" i="14" s="1"/>
  <c r="C137" i="14" s="1"/>
  <c r="C139" i="14" s="1"/>
  <c r="C68" i="3"/>
  <c r="C68" i="10"/>
  <c r="D68" i="10" s="1"/>
  <c r="D65" i="10"/>
  <c r="D70" i="10" l="1"/>
  <c r="C132" i="10" s="1"/>
  <c r="C70" i="10"/>
  <c r="C12" i="3"/>
  <c r="D77" i="3" s="1"/>
  <c r="D64" i="3" l="1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68" i="3" l="1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G9" i="11" l="1"/>
  <c r="G13" i="11" s="1"/>
  <c r="G18" i="11"/>
  <c r="G19" i="11" s="1"/>
  <c r="G20" i="11" s="1"/>
  <c r="G21" i="11" s="1"/>
  <c r="G14" i="11" l="1"/>
  <c r="G15" i="11" s="1"/>
  <c r="G23" i="11" s="1"/>
</calcChain>
</file>

<file path=xl/comments1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<sst xmlns="http://schemas.openxmlformats.org/spreadsheetml/2006/main" count="1489" uniqueCount="185">
  <si>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</si>
  <si>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</si>
  <si>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</si>
  <si>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</si>
  <si>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</si>
  <si>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</si>
  <si>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</si>
  <si>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</si>
  <si>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</si>
  <si>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</si>
  <si>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</si>
  <si>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</si>
  <si>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</si>
  <si>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</si>
  <si>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</si>
  <si>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</si>
  <si>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</si>
  <si>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</si>
  <si>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</si>
  <si>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</si>
  <si>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</si>
  <si>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</si>
  <si>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</si>
  <si>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</si>
  <si>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</si>
  <si>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</si>
  <si>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</si>
  <si>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</si>
  <si>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</si>
  <si>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</si>
  <si>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</si>
  <si>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</si>
  <si>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</si>
  <si>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</si>
  <si>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</si>
  <si>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</si>
  <si>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</si>
  <si>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</si>
  <si>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</si>
  <si>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</si>
  <si>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</si>
  <si>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</si>
  <si>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</si>
  <si>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</si>
  <si>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</si>
  <si>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</si>
  <si>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</si>
  <si>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</si>
  <si>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</si>
  <si>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</si>
  <si>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</si>
  <si>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</si>
  <si>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</si>
  <si>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</si>
  <si>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</si>
  <si>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</si>
  <si>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</si>
  <si>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</si>
  <si>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</si>
  <si>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</si>
  <si>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</si>
  <si>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</si>
  <si>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</si>
  <si>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</si>
  <si>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</si>
  <si>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</si>
  <si>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</si>
  <si>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</si>
  <si>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</si>
  <si>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</si>
  <si>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</si>
  <si>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</si>
  <si>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</si>
  <si>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</si>
  <si>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</si>
  <si>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</si>
  <si>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</si>
  <si>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</si>
  <si>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</si>
  <si>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</si>
  <si>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</si>
  <si>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</si>
  <si>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</si>
  <si>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</si>
  <si>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</si>
  <si>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</si>
  <si>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</si>
  <si>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</si>
  <si>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</si>
  <si>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</si>
  <si>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</si>
  <si>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</si>
  <si>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</si>
  <si>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</si>
  <si>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</si>
  <si>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</si>
  <si>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</si>
  <si>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</si>
  <si>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</si>
  <si>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</si>
  <si>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</si>
  <si>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</si>
  <si>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</si>
  <si>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</si>
  <si>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</si>
  <si>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</si>
  <si>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</si>
  <si>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</si>
  <si>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</si>
  <si>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</si>
  <si>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</si>
  <si>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</si>
  <si>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</si>
  <si>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</si>
  <si>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Desconto 18% do empregado</t>
  </si>
  <si>
    <t>Quantidade de empregados no posto</t>
  </si>
  <si>
    <t>Valor Total do Posto</t>
  </si>
  <si>
    <t>EQUIPAMENTO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</si>
  <si>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</si>
  <si>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</si>
  <si>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</si>
  <si>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</si>
  <si>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</si>
  <si>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</si>
  <si>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</si>
  <si>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</si>
  <si>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</si>
  <si>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</si>
  <si>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</si>
  <si>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</si>
  <si>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</si>
  <si>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</si>
  <si>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</si>
  <si>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</si>
  <si>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</si>
  <si>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</si>
  <si>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</si>
  <si>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</si>
  <si>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</si>
  <si>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</si>
  <si>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</si>
  <si>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</si>
  <si>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</si>
  <si>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</si>
  <si>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</si>
  <si>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</si>
  <si>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</si>
  <si>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</si>
  <si>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Hora Extra</t>
  </si>
  <si>
    <t>Reflexo DSR S/ HE</t>
  </si>
  <si>
    <t>Custo Efetivo do Vale Alimentação</t>
  </si>
  <si>
    <t>CUSTO EFETIVO DO VALE TRANSPORTE - 12x36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</si>
  <si>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</si>
  <si>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</si>
  <si>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</si>
  <si>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</si>
  <si>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</si>
  <si>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</si>
  <si>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</si>
  <si>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VIGILANTE DIURNO - POSTO - 16 Horas Seg à Sexta e 11 horas Sábados</t>
  </si>
  <si>
    <t>(CAMPUS SANTO AMARO)- Av. Engenheiro Eusébio Stevaux, 823 – Santo Amaro</t>
  </si>
  <si>
    <t xml:space="preserve">2ª a 6ª - das 7h00 às 23h00 e Sábados - das 7h00 às 18h00 </t>
  </si>
  <si>
    <t>24 horas – Seg. a Dom e Feriados (LIDER).  Escala 12x36</t>
  </si>
  <si>
    <t>GMS - Galpão Lojistica - Av. Engenheiro Eusébio Stevaux, 823 - Portaria 16 – Santo Amaro</t>
  </si>
  <si>
    <t>8 horas - Segunda a Sexta-feira Das 09h00 às 18h00</t>
  </si>
  <si>
    <t>Valor Total Mensal  (CAS + GMS LOGISTA)</t>
  </si>
  <si>
    <t>SP 012152/2022</t>
  </si>
  <si>
    <t>Camisa Manga Curta</t>
  </si>
  <si>
    <t>Camisa Manga Comprida</t>
  </si>
  <si>
    <t>Gravata</t>
  </si>
  <si>
    <t>Paletó</t>
  </si>
  <si>
    <t>Capa de Chuva</t>
  </si>
  <si>
    <t>Crachá</t>
  </si>
  <si>
    <t>Sobretudo</t>
  </si>
  <si>
    <t>Custo SEMESTRAL</t>
  </si>
  <si>
    <t>VIGILANTE DIURNO MOTORIZADO - POSTO - 12 (doze) x 36 (trinta e seis) horas.</t>
  </si>
  <si>
    <t>Adicional Condutor de Veículos Motorizados</t>
  </si>
  <si>
    <t>Motocicleta</t>
  </si>
  <si>
    <t>Combustível</t>
  </si>
  <si>
    <t>Licenciamento (IPVA+Seg. Obrig.+Licenciamento)</t>
  </si>
  <si>
    <t>Manutenção e Peças</t>
  </si>
  <si>
    <t>Capacete</t>
  </si>
  <si>
    <t>Adicional Líder</t>
  </si>
  <si>
    <t>Valor mensal com rateio / 1</t>
  </si>
  <si>
    <t>12 horas - Motorizado - Seg. a Sex das 11h30 às 23h30 (estimativa de 150 km rodados por dia a cada motocicleta)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</si>
</sst>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NumberFormat="1" applyFont="1"/>
    <xf numFmtId="0" fontId="29" fillId="0" borderId="0" xfId="0" applyFont="1"/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4" fontId="22" fillId="0" borderId="0" xfId="53" applyFont="1"/>
    <xf numFmtId="43" fontId="22" fillId="0" borderId="0" xfId="54" applyFont="1"/>
    <xf numFmtId="43" fontId="22" fillId="0" borderId="0" xfId="54" applyNumberFormat="1" applyFont="1"/>
    <xf numFmtId="44" fontId="22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0" fillId="0" borderId="1" xfId="53" applyFont="1" applyBorder="1" applyAlignment="1">
      <alignment horizontal="center"/>
    </xf>
    <xf numFmtId="44" fontId="0" fillId="0" borderId="1" xfId="53" applyFont="1" applyBorder="1" applyAlignment="1">
      <alignment horizontal="center" wrapText="1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41" borderId="0" xfId="0" applyFill="1" applyAlignment="1" applyProtection="1">
      <protection locked="0"/>
    </xf>
    <xf numFmtId="0" fontId="25" fillId="39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2" fillId="35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4" fillId="36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30"/>
  <sheetViews>
    <sheetView tabSelected="1" topLeftCell="A16" workbookViewId="0">
      <selection activeCell="D30" sqref="D30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40" t="s">
        <v>152</v>
      </c>
      <c r="C2" s="140"/>
      <c r="D2" s="141"/>
      <c r="E2" s="141"/>
      <c r="F2" s="141"/>
      <c r="G2" s="141"/>
    </row>
    <row r="3" spans="2:8" ht="28.5" customHeight="1" x14ac:dyDescent="0.3">
      <c r="B3" s="140" t="s">
        <v>153</v>
      </c>
      <c r="C3" s="140"/>
      <c r="D3" s="141"/>
      <c r="E3" s="141"/>
      <c r="F3" s="141"/>
      <c r="G3" s="141"/>
    </row>
    <row r="4" spans="2:8" ht="28.5" customHeight="1" x14ac:dyDescent="0.3">
      <c r="B4" s="140" t="s">
        <v>154</v>
      </c>
      <c r="C4" s="140"/>
      <c r="D4" s="141"/>
      <c r="E4" s="141"/>
      <c r="F4" s="141"/>
      <c r="G4" s="141"/>
    </row>
    <row r="5" spans="2:8" ht="15" thickBot="1" x14ac:dyDescent="0.35"/>
    <row r="6" spans="2:8" ht="15" thickBot="1" x14ac:dyDescent="0.35">
      <c r="B6" s="132" t="s">
        <v>128</v>
      </c>
      <c r="C6" s="133"/>
      <c r="D6" s="133"/>
      <c r="E6" s="133"/>
      <c r="F6" s="133"/>
      <c r="G6" s="134"/>
      <c r="H6" s="56"/>
    </row>
    <row r="7" spans="2:8" ht="15" thickBot="1" x14ac:dyDescent="0.35">
      <c r="B7" s="132"/>
      <c r="C7" s="133"/>
      <c r="D7" s="133"/>
      <c r="E7" s="133"/>
      <c r="F7" s="133"/>
      <c r="G7" s="134"/>
      <c r="H7" s="56"/>
    </row>
    <row r="8" spans="2:8" ht="21" thickBot="1" x14ac:dyDescent="0.35">
      <c r="B8" s="135" t="s">
        <v>129</v>
      </c>
      <c r="C8" s="136"/>
      <c r="D8" s="57" t="s">
        <v>130</v>
      </c>
      <c r="E8" s="57" t="s">
        <v>131</v>
      </c>
      <c r="F8" s="57" t="s">
        <v>132</v>
      </c>
      <c r="G8" s="57" t="s">
        <v>133</v>
      </c>
      <c r="H8" s="56"/>
    </row>
    <row r="9" spans="2:8" ht="32.4" customHeight="1" thickBot="1" x14ac:dyDescent="0.35">
      <c r="B9" s="142">
        <v>1</v>
      </c>
      <c r="C9" s="137" t="s">
        <v>160</v>
      </c>
      <c r="D9" s="58" t="s">
        <v>134</v>
      </c>
      <c r="E9" s="59">
        <v>11</v>
      </c>
      <c r="F9" s="63">
        <f>'Posto 12x36 diurno ISS 2%'!C137+'Posto 12x36 noturno ISS 2%'!C139</f>
        <v>31920.025940901018</v>
      </c>
      <c r="G9" s="64">
        <f>E9*F9</f>
        <v>351120.2853499112</v>
      </c>
      <c r="H9" s="56"/>
    </row>
    <row r="10" spans="2:8" ht="61.8" thickBot="1" x14ac:dyDescent="0.35">
      <c r="B10" s="143"/>
      <c r="C10" s="138"/>
      <c r="D10" s="58" t="s">
        <v>184</v>
      </c>
      <c r="E10" s="59">
        <v>2</v>
      </c>
      <c r="F10" s="63">
        <f>'Posto 12 H Moto Seg Sex'!C138</f>
        <v>18467.065253612658</v>
      </c>
      <c r="G10" s="64">
        <f>E10*F10</f>
        <v>36934.130507225316</v>
      </c>
      <c r="H10" s="56"/>
    </row>
    <row r="11" spans="2:8" ht="32.4" customHeight="1" thickBot="1" x14ac:dyDescent="0.35">
      <c r="B11" s="143"/>
      <c r="C11" s="138"/>
      <c r="D11" s="58" t="s">
        <v>161</v>
      </c>
      <c r="E11" s="59">
        <v>12</v>
      </c>
      <c r="F11" s="63">
        <f>'Posto - Seg Sab'!C139</f>
        <v>17096.427485112097</v>
      </c>
      <c r="G11" s="64">
        <f>E11*F11</f>
        <v>205157.12982134515</v>
      </c>
      <c r="H11" s="56"/>
    </row>
    <row r="12" spans="2:8" ht="32.4" customHeight="1" thickBot="1" x14ac:dyDescent="0.35">
      <c r="B12" s="143"/>
      <c r="C12" s="139"/>
      <c r="D12" s="58" t="s">
        <v>162</v>
      </c>
      <c r="E12" s="59">
        <v>1</v>
      </c>
      <c r="F12" s="63">
        <f>'Posto 12x36 diurno Lider ISS 2%'!C138+'Posto 12x36 noturnoLider ISS 2%'!C140</f>
        <v>32987.68638948843</v>
      </c>
      <c r="G12" s="64">
        <f>E12*F12</f>
        <v>32987.68638948843</v>
      </c>
      <c r="H12" s="56"/>
    </row>
    <row r="13" spans="2:8" ht="15" thickBot="1" x14ac:dyDescent="0.35">
      <c r="B13" s="143"/>
      <c r="C13" s="135" t="s">
        <v>135</v>
      </c>
      <c r="D13" s="148"/>
      <c r="E13" s="148"/>
      <c r="F13" s="136"/>
      <c r="G13" s="65">
        <f>SUM(G9:G12)</f>
        <v>626199.23206797009</v>
      </c>
      <c r="H13" s="56"/>
    </row>
    <row r="14" spans="2:8" ht="15" thickBot="1" x14ac:dyDescent="0.35">
      <c r="B14" s="143"/>
      <c r="C14" s="145" t="s">
        <v>137</v>
      </c>
      <c r="D14" s="146"/>
      <c r="E14" s="146"/>
      <c r="F14" s="66">
        <v>0.1</v>
      </c>
      <c r="G14" s="67">
        <f>F14*G13</f>
        <v>62619.923206797015</v>
      </c>
      <c r="H14" s="56"/>
    </row>
    <row r="15" spans="2:8" ht="15" thickBot="1" x14ac:dyDescent="0.35">
      <c r="B15" s="144"/>
      <c r="C15" s="149" t="s">
        <v>136</v>
      </c>
      <c r="D15" s="150"/>
      <c r="E15" s="150"/>
      <c r="F15" s="151"/>
      <c r="G15" s="67">
        <f>G14+G13</f>
        <v>688819.15527476708</v>
      </c>
      <c r="H15" s="56"/>
    </row>
    <row r="16" spans="2:8" ht="15" thickBot="1" x14ac:dyDescent="0.35">
      <c r="B16" s="60"/>
      <c r="C16" s="61"/>
      <c r="D16" s="61"/>
      <c r="E16" s="61"/>
      <c r="F16" s="61"/>
      <c r="G16" s="62"/>
      <c r="H16" s="56"/>
    </row>
    <row r="17" spans="2:8" ht="21" thickBot="1" x14ac:dyDescent="0.35">
      <c r="B17" s="135" t="s">
        <v>129</v>
      </c>
      <c r="C17" s="136"/>
      <c r="D17" s="117" t="s">
        <v>130</v>
      </c>
      <c r="E17" s="117" t="s">
        <v>131</v>
      </c>
      <c r="F17" s="117" t="s">
        <v>132</v>
      </c>
      <c r="G17" s="117" t="s">
        <v>133</v>
      </c>
      <c r="H17" s="56"/>
    </row>
    <row r="18" spans="2:8" ht="31.2" thickBot="1" x14ac:dyDescent="0.35">
      <c r="B18" s="142">
        <v>2</v>
      </c>
      <c r="C18" s="122" t="s">
        <v>163</v>
      </c>
      <c r="D18" s="58" t="s">
        <v>164</v>
      </c>
      <c r="E18" s="59">
        <v>1</v>
      </c>
      <c r="F18" s="63">
        <f>'Posto Seg Sex'!C137</f>
        <v>8104.2995563546347</v>
      </c>
      <c r="G18" s="64">
        <f>E18*F18</f>
        <v>8104.2995563546347</v>
      </c>
      <c r="H18" s="56"/>
    </row>
    <row r="19" spans="2:8" ht="15" thickBot="1" x14ac:dyDescent="0.35">
      <c r="B19" s="143"/>
      <c r="C19" s="135" t="s">
        <v>135</v>
      </c>
      <c r="D19" s="148"/>
      <c r="E19" s="148"/>
      <c r="F19" s="136"/>
      <c r="G19" s="65">
        <f>SUM(G18:G18)</f>
        <v>8104.2995563546347</v>
      </c>
      <c r="H19" s="56"/>
    </row>
    <row r="20" spans="2:8" ht="15" thickBot="1" x14ac:dyDescent="0.35">
      <c r="B20" s="143"/>
      <c r="C20" s="145" t="s">
        <v>137</v>
      </c>
      <c r="D20" s="146"/>
      <c r="E20" s="146"/>
      <c r="F20" s="66">
        <v>0.1</v>
      </c>
      <c r="G20" s="67">
        <f>F20*G19</f>
        <v>810.42995563546356</v>
      </c>
      <c r="H20" s="56"/>
    </row>
    <row r="21" spans="2:8" ht="15" thickBot="1" x14ac:dyDescent="0.35">
      <c r="B21" s="144"/>
      <c r="C21" s="149" t="s">
        <v>136</v>
      </c>
      <c r="D21" s="150"/>
      <c r="E21" s="150"/>
      <c r="F21" s="151"/>
      <c r="G21" s="67">
        <f>G20+G19</f>
        <v>8914.7295119900991</v>
      </c>
      <c r="H21" s="56"/>
    </row>
    <row r="22" spans="2:8" ht="15" thickBot="1" x14ac:dyDescent="0.35">
      <c r="B22" s="119"/>
      <c r="C22" s="120"/>
      <c r="D22" s="120"/>
      <c r="E22" s="120"/>
      <c r="F22" s="120"/>
      <c r="G22" s="121"/>
      <c r="H22" s="56"/>
    </row>
    <row r="23" spans="2:8" ht="15.6" thickTop="1" thickBot="1" x14ac:dyDescent="0.35">
      <c r="B23" s="152" t="s">
        <v>165</v>
      </c>
      <c r="C23" s="153"/>
      <c r="D23" s="153"/>
      <c r="E23" s="153"/>
      <c r="F23" s="154"/>
      <c r="G23" s="76">
        <f>G15+G21</f>
        <v>697733.88478675717</v>
      </c>
    </row>
    <row r="24" spans="2:8" ht="15" thickTop="1" x14ac:dyDescent="0.3"/>
    <row r="27" spans="2:8" x14ac:dyDescent="0.3">
      <c r="B27" s="147" t="s">
        <v>155</v>
      </c>
      <c r="C27" s="147"/>
      <c r="D27" s="147"/>
      <c r="E27" s="147"/>
      <c r="F27" s="147"/>
      <c r="G27" s="147"/>
    </row>
    <row r="30" spans="2:8" x14ac:dyDescent="0.3">
      <c r="C30" t="s">
        <v>156</v>
      </c>
    </row>
  </sheetData>
  <sheetProtection password="F668" sheet="1" objects="1" scenarios="1"/>
  <mergeCells count="21">
    <mergeCell ref="B27:G27"/>
    <mergeCell ref="C13:F13"/>
    <mergeCell ref="C15:F15"/>
    <mergeCell ref="B18:B21"/>
    <mergeCell ref="C19:F19"/>
    <mergeCell ref="C20:E20"/>
    <mergeCell ref="C21:F21"/>
    <mergeCell ref="B23:F23"/>
    <mergeCell ref="B7:G7"/>
    <mergeCell ref="B17:C17"/>
    <mergeCell ref="C9:C12"/>
    <mergeCell ref="B2:C2"/>
    <mergeCell ref="B3:C3"/>
    <mergeCell ref="B4:C4"/>
    <mergeCell ref="D2:G2"/>
    <mergeCell ref="D3:G3"/>
    <mergeCell ref="D4:G4"/>
    <mergeCell ref="B6:G6"/>
    <mergeCell ref="B8:C8"/>
    <mergeCell ref="B9:B15"/>
    <mergeCell ref="C14:E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F140"/>
  <sheetViews>
    <sheetView workbookViewId="0">
      <selection activeCell="A2" sqref="A2:D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6" ht="22.8" x14ac:dyDescent="0.4">
      <c r="A1" s="161" t="s">
        <v>98</v>
      </c>
      <c r="B1" s="161"/>
      <c r="C1" s="161"/>
      <c r="D1" s="161"/>
    </row>
    <row r="2" spans="1:6" ht="22.8" x14ac:dyDescent="0.4">
      <c r="A2" s="161" t="s">
        <v>99</v>
      </c>
      <c r="B2" s="161"/>
      <c r="C2" s="161"/>
      <c r="D2" s="161"/>
    </row>
    <row r="3" spans="1:6" ht="27.75" customHeight="1" x14ac:dyDescent="0.3">
      <c r="A3" s="163"/>
      <c r="B3" s="163"/>
      <c r="C3" s="163"/>
      <c r="D3" s="163"/>
    </row>
    <row r="4" spans="1:6" x14ac:dyDescent="0.3">
      <c r="A4" s="32" t="s">
        <v>107</v>
      </c>
      <c r="B4" s="173" t="str">
        <f>'Posto 12x36 diurno ISS 2%'!B4:C4</f>
        <v>SP 012152/2022</v>
      </c>
      <c r="C4" s="174"/>
    </row>
    <row r="5" spans="1:6" x14ac:dyDescent="0.3">
      <c r="A5" s="32" t="s">
        <v>108</v>
      </c>
      <c r="B5" s="173" t="s">
        <v>146</v>
      </c>
      <c r="C5" s="174"/>
      <c r="E5" s="53"/>
    </row>
    <row r="6" spans="1:6" x14ac:dyDescent="0.3">
      <c r="A6" s="32"/>
      <c r="B6" s="173"/>
      <c r="C6" s="174"/>
    </row>
    <row r="7" spans="1:6" x14ac:dyDescent="0.3">
      <c r="A7" s="162" t="s">
        <v>33</v>
      </c>
      <c r="B7" s="162"/>
      <c r="C7" s="162"/>
    </row>
    <row r="8" spans="1:6" ht="16.2" thickBot="1" x14ac:dyDescent="0.35">
      <c r="D8" s="75"/>
      <c r="E8" s="75"/>
      <c r="F8" s="75"/>
    </row>
    <row r="9" spans="1:6" ht="16.2" thickBot="1" x14ac:dyDescent="0.35">
      <c r="A9" s="13">
        <v>1</v>
      </c>
      <c r="B9" s="128" t="s">
        <v>34</v>
      </c>
      <c r="C9" s="128" t="s">
        <v>35</v>
      </c>
      <c r="D9" s="72"/>
      <c r="E9" s="72"/>
      <c r="F9" s="75"/>
    </row>
    <row r="10" spans="1:6" ht="16.2" thickBot="1" x14ac:dyDescent="0.35">
      <c r="A10" s="15" t="s">
        <v>36</v>
      </c>
      <c r="B10" s="16" t="s">
        <v>37</v>
      </c>
      <c r="C10" s="23">
        <v>1954.45</v>
      </c>
      <c r="D10" s="70">
        <f>C10+C11</f>
        <v>2540.7849999999999</v>
      </c>
      <c r="E10" s="70">
        <f>D10/220</f>
        <v>11.549022727272726</v>
      </c>
      <c r="F10" s="75"/>
    </row>
    <row r="11" spans="1:6" ht="16.2" thickBot="1" x14ac:dyDescent="0.35">
      <c r="A11" s="15" t="s">
        <v>38</v>
      </c>
      <c r="B11" s="16" t="s">
        <v>112</v>
      </c>
      <c r="C11" s="23">
        <f>C10*0.3</f>
        <v>586.33500000000004</v>
      </c>
      <c r="D11" s="70"/>
      <c r="E11" s="70">
        <f>E10*0.2</f>
        <v>2.3098045454545453</v>
      </c>
      <c r="F11" s="75"/>
    </row>
    <row r="12" spans="1:6" ht="16.2" thickBot="1" x14ac:dyDescent="0.35">
      <c r="A12" s="15" t="s">
        <v>39</v>
      </c>
      <c r="B12" s="16" t="s">
        <v>182</v>
      </c>
      <c r="C12" s="23">
        <f>C10*12%</f>
        <v>234.53399999999999</v>
      </c>
      <c r="D12" s="70"/>
      <c r="E12" s="70"/>
      <c r="F12" s="75"/>
    </row>
    <row r="13" spans="1:6" ht="16.2" thickBot="1" x14ac:dyDescent="0.35">
      <c r="A13" s="15" t="s">
        <v>40</v>
      </c>
      <c r="B13" s="16" t="s">
        <v>4</v>
      </c>
      <c r="C13" s="23">
        <f>D13*E11</f>
        <v>246.08657627272726</v>
      </c>
      <c r="D13" s="71">
        <f>7*15.22</f>
        <v>106.54</v>
      </c>
      <c r="E13" s="70">
        <f>E11+E10</f>
        <v>13.858827272727272</v>
      </c>
      <c r="F13" s="75"/>
    </row>
    <row r="14" spans="1:6" ht="16.2" thickBot="1" x14ac:dyDescent="0.35">
      <c r="A14" s="15" t="s">
        <v>41</v>
      </c>
      <c r="B14" s="16" t="s">
        <v>42</v>
      </c>
      <c r="C14" s="23">
        <f>E13*15.22</f>
        <v>210.93135109090909</v>
      </c>
      <c r="D14" s="72"/>
      <c r="E14" s="72"/>
      <c r="F14" s="75"/>
    </row>
    <row r="15" spans="1:6" ht="16.2" thickBot="1" x14ac:dyDescent="0.35">
      <c r="A15" s="159" t="s">
        <v>5</v>
      </c>
      <c r="B15" s="160"/>
      <c r="C15" s="39">
        <f>SUM(C10:C14)</f>
        <v>3232.3369273636363</v>
      </c>
      <c r="D15" s="72"/>
      <c r="E15" s="72"/>
      <c r="F15" s="75"/>
    </row>
    <row r="16" spans="1:6" x14ac:dyDescent="0.3">
      <c r="D16" s="75"/>
      <c r="E16" s="75"/>
      <c r="F16" s="75"/>
    </row>
    <row r="18" spans="1:4" x14ac:dyDescent="0.3">
      <c r="A18" s="158" t="s">
        <v>46</v>
      </c>
      <c r="B18" s="158"/>
      <c r="C18" s="158"/>
    </row>
    <row r="19" spans="1:4" x14ac:dyDescent="0.3">
      <c r="A19" s="12"/>
    </row>
    <row r="20" spans="1:4" x14ac:dyDescent="0.3">
      <c r="A20" s="155" t="s">
        <v>47</v>
      </c>
      <c r="B20" s="155"/>
      <c r="C20" s="155"/>
    </row>
    <row r="21" spans="1:4" ht="16.2" thickBot="1" x14ac:dyDescent="0.35"/>
    <row r="22" spans="1:4" ht="16.2" thickBot="1" x14ac:dyDescent="0.35">
      <c r="A22" s="13" t="s">
        <v>48</v>
      </c>
      <c r="B22" s="128" t="s">
        <v>49</v>
      </c>
      <c r="C22" s="128" t="s">
        <v>55</v>
      </c>
      <c r="D22" s="128" t="s">
        <v>35</v>
      </c>
    </row>
    <row r="23" spans="1:4" ht="16.2" thickBot="1" x14ac:dyDescent="0.35">
      <c r="A23" s="15" t="s">
        <v>36</v>
      </c>
      <c r="B23" s="35" t="s">
        <v>50</v>
      </c>
      <c r="C23" s="37">
        <f>'Posto 12x36 diurno ISS 2%'!C20</f>
        <v>8.3299999999999999E-2</v>
      </c>
      <c r="D23" s="36">
        <f>C$15*C23</f>
        <v>269.25366604939092</v>
      </c>
    </row>
    <row r="24" spans="1:4" ht="16.2" thickBot="1" x14ac:dyDescent="0.35">
      <c r="A24" s="15" t="s">
        <v>38</v>
      </c>
      <c r="B24" s="33" t="s">
        <v>51</v>
      </c>
      <c r="C24" s="37">
        <f>'Posto 12x36 diurno ISS 2%'!C21</f>
        <v>0.121</v>
      </c>
      <c r="D24" s="38">
        <f>C$15*C24</f>
        <v>391.112768211</v>
      </c>
    </row>
    <row r="25" spans="1:4" ht="16.2" thickBot="1" x14ac:dyDescent="0.35">
      <c r="A25" s="156" t="s">
        <v>5</v>
      </c>
      <c r="B25" s="157"/>
      <c r="C25" s="40">
        <f>SUM(C23:C24)</f>
        <v>0.20429999999999998</v>
      </c>
      <c r="D25" s="41">
        <f>C$15*C25</f>
        <v>660.36643426039086</v>
      </c>
    </row>
    <row r="28" spans="1:4" ht="32.25" customHeight="1" x14ac:dyDescent="0.3">
      <c r="A28" s="164" t="s">
        <v>52</v>
      </c>
      <c r="B28" s="164"/>
      <c r="C28" s="164"/>
      <c r="D28" s="164"/>
    </row>
    <row r="29" spans="1:4" ht="16.2" thickBot="1" x14ac:dyDescent="0.35"/>
    <row r="30" spans="1:4" ht="16.2" thickBot="1" x14ac:dyDescent="0.35">
      <c r="A30" s="13" t="s">
        <v>53</v>
      </c>
      <c r="B30" s="128" t="s">
        <v>54</v>
      </c>
      <c r="C30" s="128" t="s">
        <v>55</v>
      </c>
      <c r="D30" s="128" t="s">
        <v>35</v>
      </c>
    </row>
    <row r="31" spans="1:4" ht="16.2" thickBot="1" x14ac:dyDescent="0.35">
      <c r="A31" s="15" t="s">
        <v>36</v>
      </c>
      <c r="B31" s="16" t="s">
        <v>56</v>
      </c>
      <c r="C31" s="37">
        <f>'Posto 12x36 diurno ISS 2%'!C28</f>
        <v>0.2</v>
      </c>
      <c r="D31" s="38">
        <f t="shared" ref="D31:D39" si="0">(D$25+C$15)*C31</f>
        <v>778.54067232480543</v>
      </c>
    </row>
    <row r="32" spans="1:4" ht="16.2" thickBot="1" x14ac:dyDescent="0.35">
      <c r="A32" s="15" t="s">
        <v>38</v>
      </c>
      <c r="B32" s="16" t="s">
        <v>57</v>
      </c>
      <c r="C32" s="37">
        <f>'Posto 12x36 diurno ISS 2%'!C29</f>
        <v>2.5000000000000001E-2</v>
      </c>
      <c r="D32" s="38">
        <f t="shared" si="0"/>
        <v>97.317584040600678</v>
      </c>
    </row>
    <row r="33" spans="1:4" ht="16.2" thickBot="1" x14ac:dyDescent="0.35">
      <c r="A33" s="15" t="s">
        <v>39</v>
      </c>
      <c r="B33" s="16" t="s">
        <v>58</v>
      </c>
      <c r="C33" s="113">
        <f>'Posto 12x36 diurno ISS 2%'!C30</f>
        <v>0.03</v>
      </c>
      <c r="D33" s="38">
        <f t="shared" si="0"/>
        <v>116.7811008487208</v>
      </c>
    </row>
    <row r="34" spans="1:4" ht="16.2" thickBot="1" x14ac:dyDescent="0.35">
      <c r="A34" s="15" t="s">
        <v>40</v>
      </c>
      <c r="B34" s="16" t="s">
        <v>59</v>
      </c>
      <c r="C34" s="37">
        <f>'Posto 12x36 diurno ISS 2%'!C31</f>
        <v>1.4999999999999999E-2</v>
      </c>
      <c r="D34" s="38">
        <f t="shared" si="0"/>
        <v>58.390550424360399</v>
      </c>
    </row>
    <row r="35" spans="1:4" ht="16.2" thickBot="1" x14ac:dyDescent="0.35">
      <c r="A35" s="15" t="s">
        <v>41</v>
      </c>
      <c r="B35" s="16" t="s">
        <v>60</v>
      </c>
      <c r="C35" s="37">
        <f>'Posto 12x36 diurno ISS 2%'!C32</f>
        <v>0.01</v>
      </c>
      <c r="D35" s="38">
        <f t="shared" si="0"/>
        <v>38.927033616240273</v>
      </c>
    </row>
    <row r="36" spans="1:4" ht="16.2" thickBot="1" x14ac:dyDescent="0.35">
      <c r="A36" s="15" t="s">
        <v>43</v>
      </c>
      <c r="B36" s="16" t="s">
        <v>6</v>
      </c>
      <c r="C36" s="37">
        <f>'Posto 12x36 diurno ISS 2%'!C33</f>
        <v>6.0000000000000001E-3</v>
      </c>
      <c r="D36" s="38">
        <f t="shared" si="0"/>
        <v>23.356220169744162</v>
      </c>
    </row>
    <row r="37" spans="1:4" ht="16.2" thickBot="1" x14ac:dyDescent="0.35">
      <c r="A37" s="15" t="s">
        <v>44</v>
      </c>
      <c r="B37" s="16" t="s">
        <v>7</v>
      </c>
      <c r="C37" s="37">
        <f>'Posto 12x36 diurno ISS 2%'!C34</f>
        <v>2E-3</v>
      </c>
      <c r="D37" s="38">
        <f t="shared" si="0"/>
        <v>7.7854067232480544</v>
      </c>
    </row>
    <row r="38" spans="1:4" ht="16.2" thickBot="1" x14ac:dyDescent="0.35">
      <c r="A38" s="15" t="s">
        <v>61</v>
      </c>
      <c r="B38" s="16" t="s">
        <v>8</v>
      </c>
      <c r="C38" s="37">
        <f>'Posto 12x36 diurno ISS 2%'!C35</f>
        <v>0.08</v>
      </c>
      <c r="D38" s="38">
        <f t="shared" si="0"/>
        <v>311.41626892992218</v>
      </c>
    </row>
    <row r="39" spans="1:4" ht="16.2" thickBot="1" x14ac:dyDescent="0.35">
      <c r="A39" s="156" t="s">
        <v>62</v>
      </c>
      <c r="B39" s="157"/>
      <c r="C39" s="17">
        <f>SUM(C31:C38)</f>
        <v>0.36800000000000005</v>
      </c>
      <c r="D39" s="38">
        <f t="shared" si="0"/>
        <v>1432.5148370776421</v>
      </c>
    </row>
    <row r="42" spans="1:4" x14ac:dyDescent="0.3">
      <c r="A42" s="155" t="s">
        <v>63</v>
      </c>
      <c r="B42" s="155"/>
      <c r="C42" s="155"/>
    </row>
    <row r="43" spans="1:4" ht="16.2" thickBot="1" x14ac:dyDescent="0.35"/>
    <row r="44" spans="1:4" ht="16.2" thickBot="1" x14ac:dyDescent="0.35">
      <c r="A44" s="13" t="s">
        <v>64</v>
      </c>
      <c r="B44" s="128" t="s">
        <v>65</v>
      </c>
      <c r="C44" s="128" t="s">
        <v>35</v>
      </c>
    </row>
    <row r="45" spans="1:4" ht="16.2" thickBot="1" x14ac:dyDescent="0.35">
      <c r="A45" s="15" t="s">
        <v>36</v>
      </c>
      <c r="B45" s="16" t="s">
        <v>66</v>
      </c>
      <c r="C45" s="25">
        <f>'Posto 12x36 diurno ISS 2%'!C42</f>
        <v>141.47300000000001</v>
      </c>
    </row>
    <row r="46" spans="1:4" ht="16.2" thickBot="1" x14ac:dyDescent="0.35">
      <c r="A46" s="15" t="s">
        <v>38</v>
      </c>
      <c r="B46" s="16" t="s">
        <v>109</v>
      </c>
      <c r="C46" s="25">
        <f>'Posto 12x36 diurno ISS 2%'!C43</f>
        <v>433.69389999999999</v>
      </c>
    </row>
    <row r="47" spans="1:4" ht="16.2" thickBot="1" x14ac:dyDescent="0.35">
      <c r="A47" s="15" t="s">
        <v>39</v>
      </c>
      <c r="B47" s="16" t="s">
        <v>122</v>
      </c>
      <c r="C47" s="109">
        <v>15</v>
      </c>
    </row>
    <row r="48" spans="1:4" ht="16.2" thickBot="1" x14ac:dyDescent="0.35">
      <c r="A48" s="46" t="s">
        <v>40</v>
      </c>
      <c r="B48" s="34" t="s">
        <v>139</v>
      </c>
      <c r="C48" s="25">
        <f>'Posto 12x36 diurno ISS 2%'!C45</f>
        <v>170.5915</v>
      </c>
    </row>
    <row r="49" spans="1:4" ht="16.2" thickBot="1" x14ac:dyDescent="0.35">
      <c r="A49" s="46" t="s">
        <v>41</v>
      </c>
      <c r="B49" s="110" t="s">
        <v>140</v>
      </c>
      <c r="C49" s="109"/>
    </row>
    <row r="50" spans="1:4" ht="16.2" thickBot="1" x14ac:dyDescent="0.35">
      <c r="A50" s="159" t="s">
        <v>5</v>
      </c>
      <c r="B50" s="160"/>
      <c r="C50" s="23">
        <f>SUM(C45:C49)</f>
        <v>760.75839999999994</v>
      </c>
    </row>
    <row r="53" spans="1:4" x14ac:dyDescent="0.3">
      <c r="A53" s="155" t="s">
        <v>67</v>
      </c>
      <c r="B53" s="155"/>
      <c r="C53" s="155"/>
    </row>
    <row r="54" spans="1:4" ht="16.2" thickBot="1" x14ac:dyDescent="0.35"/>
    <row r="55" spans="1:4" ht="16.2" thickBot="1" x14ac:dyDescent="0.35">
      <c r="A55" s="13">
        <v>2</v>
      </c>
      <c r="B55" s="128" t="s">
        <v>68</v>
      </c>
      <c r="C55" s="128" t="s">
        <v>35</v>
      </c>
    </row>
    <row r="56" spans="1:4" ht="16.2" thickBot="1" x14ac:dyDescent="0.35">
      <c r="A56" s="15" t="s">
        <v>48</v>
      </c>
      <c r="B56" s="16" t="s">
        <v>49</v>
      </c>
      <c r="C56" s="23">
        <f>D25</f>
        <v>660.36643426039086</v>
      </c>
    </row>
    <row r="57" spans="1:4" ht="16.2" thickBot="1" x14ac:dyDescent="0.35">
      <c r="A57" s="15" t="s">
        <v>53</v>
      </c>
      <c r="B57" s="16" t="s">
        <v>54</v>
      </c>
      <c r="C57" s="23">
        <f>D39</f>
        <v>1432.5148370776421</v>
      </c>
    </row>
    <row r="58" spans="1:4" ht="16.2" thickBot="1" x14ac:dyDescent="0.35">
      <c r="A58" s="15" t="s">
        <v>64</v>
      </c>
      <c r="B58" s="16" t="s">
        <v>65</v>
      </c>
      <c r="C58" s="23">
        <f>C50</f>
        <v>760.75839999999994</v>
      </c>
    </row>
    <row r="59" spans="1:4" ht="16.2" thickBot="1" x14ac:dyDescent="0.35">
      <c r="A59" s="156" t="s">
        <v>5</v>
      </c>
      <c r="B59" s="157"/>
      <c r="C59" s="23">
        <f>SUM(C56:C58)</f>
        <v>2853.6396713380327</v>
      </c>
    </row>
    <row r="60" spans="1:4" x14ac:dyDescent="0.3">
      <c r="A60" s="2"/>
    </row>
    <row r="62" spans="1:4" x14ac:dyDescent="0.3">
      <c r="A62" s="158" t="s">
        <v>69</v>
      </c>
      <c r="B62" s="158"/>
      <c r="C62" s="158"/>
    </row>
    <row r="63" spans="1:4" ht="16.2" thickBot="1" x14ac:dyDescent="0.35"/>
    <row r="64" spans="1:4" ht="16.2" thickBot="1" x14ac:dyDescent="0.35">
      <c r="A64" s="13">
        <v>3</v>
      </c>
      <c r="B64" s="128" t="s">
        <v>70</v>
      </c>
      <c r="C64" s="128" t="s">
        <v>55</v>
      </c>
      <c r="D64" s="128" t="s">
        <v>35</v>
      </c>
    </row>
    <row r="65" spans="1:4" ht="16.2" thickBot="1" x14ac:dyDescent="0.35">
      <c r="A65" s="15" t="s">
        <v>36</v>
      </c>
      <c r="B65" s="18" t="s">
        <v>71</v>
      </c>
      <c r="C65" s="37">
        <f>'Posto 12x36 diurno ISS 2%'!C62</f>
        <v>4.1999999999999997E-3</v>
      </c>
      <c r="D65" s="23">
        <f>(C$15)*C65</f>
        <v>13.575815094927272</v>
      </c>
    </row>
    <row r="66" spans="1:4" ht="16.2" thickBot="1" x14ac:dyDescent="0.35">
      <c r="A66" s="15" t="s">
        <v>38</v>
      </c>
      <c r="B66" s="26" t="s">
        <v>72</v>
      </c>
      <c r="C66" s="37">
        <f>'Posto 12x36 diurno ISS 2%'!C63</f>
        <v>3.3599999999999998E-4</v>
      </c>
      <c r="D66" s="23">
        <f t="shared" ref="D66:D70" si="1">(C$15)*C66</f>
        <v>1.0860652075941817</v>
      </c>
    </row>
    <row r="67" spans="1:4" ht="16.2" thickBot="1" x14ac:dyDescent="0.35">
      <c r="A67" s="15" t="s">
        <v>39</v>
      </c>
      <c r="B67" s="18" t="s">
        <v>73</v>
      </c>
      <c r="C67" s="37">
        <f>'Posto 12x36 diurno ISS 2%'!C64</f>
        <v>3.5999999999999999E-3</v>
      </c>
      <c r="D67" s="23">
        <f t="shared" si="1"/>
        <v>11.636412938509091</v>
      </c>
    </row>
    <row r="68" spans="1:4" ht="16.2" thickBot="1" x14ac:dyDescent="0.35">
      <c r="A68" s="15" t="s">
        <v>40</v>
      </c>
      <c r="B68" s="18" t="s">
        <v>74</v>
      </c>
      <c r="C68" s="37">
        <f>'Posto 12x36 diurno ISS 2%'!C65</f>
        <v>1.9400000000000001E-2</v>
      </c>
      <c r="D68" s="23">
        <f t="shared" si="1"/>
        <v>62.707336390854543</v>
      </c>
    </row>
    <row r="69" spans="1:4" ht="16.2" thickBot="1" x14ac:dyDescent="0.35">
      <c r="A69" s="15" t="s">
        <v>41</v>
      </c>
      <c r="B69" s="18" t="s">
        <v>75</v>
      </c>
      <c r="C69" s="37">
        <f>'Posto 12x36 diurno ISS 2%'!C66</f>
        <v>7.1392000000000009E-3</v>
      </c>
      <c r="D69" s="23">
        <f t="shared" si="1"/>
        <v>23.076299791834476</v>
      </c>
    </row>
    <row r="70" spans="1:4" ht="16.2" thickBot="1" x14ac:dyDescent="0.35">
      <c r="A70" s="15" t="s">
        <v>43</v>
      </c>
      <c r="B70" s="18" t="s">
        <v>76</v>
      </c>
      <c r="C70" s="37">
        <f>'Posto 12x36 diurno ISS 2%'!C67</f>
        <v>3.6400000000000002E-2</v>
      </c>
      <c r="D70" s="23">
        <f t="shared" si="1"/>
        <v>117.65706415603637</v>
      </c>
    </row>
    <row r="71" spans="1:4" ht="16.2" thickBot="1" x14ac:dyDescent="0.35">
      <c r="A71" s="156" t="s">
        <v>5</v>
      </c>
      <c r="B71" s="157"/>
      <c r="C71" s="27">
        <f>SUM(C65:C70)</f>
        <v>7.1075200000000005E-2</v>
      </c>
      <c r="D71" s="23">
        <f>SUM(D65:D70)</f>
        <v>229.73899357975591</v>
      </c>
    </row>
    <row r="74" spans="1:4" x14ac:dyDescent="0.3">
      <c r="A74" s="158" t="s">
        <v>77</v>
      </c>
      <c r="B74" s="158"/>
      <c r="C74" s="158"/>
    </row>
    <row r="77" spans="1:4" x14ac:dyDescent="0.3">
      <c r="A77" s="155" t="s">
        <v>78</v>
      </c>
      <c r="B77" s="155"/>
      <c r="C77" s="155"/>
    </row>
    <row r="78" spans="1:4" ht="16.2" thickBot="1" x14ac:dyDescent="0.35">
      <c r="A78" s="12"/>
    </row>
    <row r="79" spans="1:4" ht="16.2" thickBot="1" x14ac:dyDescent="0.35">
      <c r="A79" s="13" t="s">
        <v>79</v>
      </c>
      <c r="B79" s="128" t="s">
        <v>80</v>
      </c>
      <c r="C79" s="128" t="s">
        <v>55</v>
      </c>
      <c r="D79" s="128" t="s">
        <v>35</v>
      </c>
    </row>
    <row r="80" spans="1:4" ht="16.2" thickBot="1" x14ac:dyDescent="0.35">
      <c r="A80" s="15" t="s">
        <v>36</v>
      </c>
      <c r="B80" s="16" t="s">
        <v>158</v>
      </c>
      <c r="C80" s="37">
        <f>'Posto 12x36 diurno ISS 2%'!C77</f>
        <v>6.9444444444444441E-3</v>
      </c>
      <c r="D80" s="23">
        <f>(C$15)*C80</f>
        <v>22.446784217803028</v>
      </c>
    </row>
    <row r="81" spans="1:5" ht="16.2" thickBot="1" x14ac:dyDescent="0.35">
      <c r="A81" s="15" t="s">
        <v>38</v>
      </c>
      <c r="B81" s="16" t="s">
        <v>80</v>
      </c>
      <c r="C81" s="113">
        <f>'Posto 12x36 diurno ISS 2%'!C78</f>
        <v>0.02</v>
      </c>
      <c r="D81" s="23">
        <f>(C$15)*C81</f>
        <v>64.646738547272733</v>
      </c>
    </row>
    <row r="82" spans="1:5" ht="16.2" thickBot="1" x14ac:dyDescent="0.35">
      <c r="A82" s="15" t="s">
        <v>39</v>
      </c>
      <c r="B82" s="16" t="s">
        <v>81</v>
      </c>
      <c r="C82" s="113">
        <f>'Posto 12x36 diurno ISS 2%'!C79</f>
        <v>1.4999999999999999E-2</v>
      </c>
      <c r="D82" s="23">
        <f>(C$15)*C82</f>
        <v>48.485053910454539</v>
      </c>
    </row>
    <row r="83" spans="1:5" ht="16.2" thickBot="1" x14ac:dyDescent="0.35">
      <c r="A83" s="15" t="s">
        <v>40</v>
      </c>
      <c r="B83" s="16" t="s">
        <v>82</v>
      </c>
      <c r="C83" s="113">
        <f>'Posto 12x36 diurno ISS 2%'!C80</f>
        <v>0.01</v>
      </c>
      <c r="D83" s="23">
        <f t="shared" ref="D83:D86" si="2">(C$15)*C83</f>
        <v>32.323369273636366</v>
      </c>
    </row>
    <row r="84" spans="1:5" ht="16.2" thickBot="1" x14ac:dyDescent="0.35">
      <c r="A84" s="15" t="s">
        <v>41</v>
      </c>
      <c r="B84" s="16" t="s">
        <v>83</v>
      </c>
      <c r="C84" s="113">
        <f>'Posto 12x36 diurno ISS 2%'!C81</f>
        <v>0.01</v>
      </c>
      <c r="D84" s="23">
        <f t="shared" si="2"/>
        <v>32.323369273636366</v>
      </c>
    </row>
    <row r="85" spans="1:5" ht="16.2" thickBot="1" x14ac:dyDescent="0.35">
      <c r="A85" s="15" t="s">
        <v>43</v>
      </c>
      <c r="B85" s="112" t="s">
        <v>45</v>
      </c>
      <c r="C85" s="113">
        <f>'Posto 12x36 diurno ISS 2%'!C82</f>
        <v>0</v>
      </c>
      <c r="D85" s="23">
        <f t="shared" si="2"/>
        <v>0</v>
      </c>
    </row>
    <row r="86" spans="1:5" ht="16.2" thickBot="1" x14ac:dyDescent="0.35">
      <c r="A86" s="156" t="s">
        <v>62</v>
      </c>
      <c r="B86" s="157"/>
      <c r="C86" s="27">
        <f>SUM(C80:C85)</f>
        <v>6.1944444444444448E-2</v>
      </c>
      <c r="D86" s="23">
        <f t="shared" si="2"/>
        <v>200.22531522280303</v>
      </c>
    </row>
    <row r="89" spans="1:5" x14ac:dyDescent="0.3">
      <c r="A89" s="155" t="s">
        <v>84</v>
      </c>
      <c r="B89" s="155"/>
      <c r="C89" s="155"/>
    </row>
    <row r="90" spans="1:5" ht="16.2" thickBot="1" x14ac:dyDescent="0.35">
      <c r="A90" s="12"/>
    </row>
    <row r="91" spans="1:5" ht="16.2" thickBot="1" x14ac:dyDescent="0.35">
      <c r="A91" s="13" t="s">
        <v>85</v>
      </c>
      <c r="B91" s="128" t="s">
        <v>124</v>
      </c>
      <c r="C91" s="128" t="s">
        <v>35</v>
      </c>
      <c r="E91" s="70">
        <f>C10+C11</f>
        <v>2540.7849999999999</v>
      </c>
    </row>
    <row r="92" spans="1:5" ht="16.2" thickBot="1" x14ac:dyDescent="0.35">
      <c r="A92" s="15" t="s">
        <v>36</v>
      </c>
      <c r="B92" s="16" t="s">
        <v>100</v>
      </c>
      <c r="C92" s="52">
        <f>E96/2</f>
        <v>140.62090072727273</v>
      </c>
      <c r="E92" s="70"/>
    </row>
    <row r="93" spans="1:5" ht="16.2" thickBot="1" x14ac:dyDescent="0.35">
      <c r="A93" s="156" t="s">
        <v>5</v>
      </c>
      <c r="B93" s="157"/>
      <c r="C93" s="52">
        <f>C92</f>
        <v>140.62090072727273</v>
      </c>
      <c r="E93" s="70"/>
    </row>
    <row r="94" spans="1:5" x14ac:dyDescent="0.3">
      <c r="E94" s="70">
        <f>E91/220</f>
        <v>11.549022727272726</v>
      </c>
    </row>
    <row r="95" spans="1:5" x14ac:dyDescent="0.3">
      <c r="E95" s="70">
        <f>E94*1.6</f>
        <v>18.478436363636362</v>
      </c>
    </row>
    <row r="96" spans="1:5" x14ac:dyDescent="0.3">
      <c r="A96" s="155" t="s">
        <v>87</v>
      </c>
      <c r="B96" s="155"/>
      <c r="C96" s="155"/>
      <c r="E96" s="70">
        <f>E95*15.22</f>
        <v>281.24180145454545</v>
      </c>
    </row>
    <row r="97" spans="1:3" ht="16.2" thickBot="1" x14ac:dyDescent="0.35">
      <c r="A97" s="12"/>
    </row>
    <row r="98" spans="1:3" ht="16.2" thickBot="1" x14ac:dyDescent="0.35">
      <c r="A98" s="13">
        <v>4</v>
      </c>
      <c r="B98" s="128" t="s">
        <v>88</v>
      </c>
      <c r="C98" s="128" t="s">
        <v>35</v>
      </c>
    </row>
    <row r="99" spans="1:3" ht="16.2" thickBot="1" x14ac:dyDescent="0.35">
      <c r="A99" s="15" t="s">
        <v>79</v>
      </c>
      <c r="B99" s="16" t="s">
        <v>80</v>
      </c>
      <c r="C99" s="23">
        <f>D86</f>
        <v>200.22531522280303</v>
      </c>
    </row>
    <row r="100" spans="1:3" ht="16.2" thickBot="1" x14ac:dyDescent="0.35">
      <c r="A100" s="15" t="s">
        <v>85</v>
      </c>
      <c r="B100" s="16" t="s">
        <v>86</v>
      </c>
      <c r="C100" s="23">
        <f>C93</f>
        <v>140.62090072727273</v>
      </c>
    </row>
    <row r="101" spans="1:3" ht="16.2" thickBot="1" x14ac:dyDescent="0.35">
      <c r="A101" s="156" t="s">
        <v>5</v>
      </c>
      <c r="B101" s="157"/>
      <c r="C101" s="39">
        <f>C99+C100</f>
        <v>340.84621595007576</v>
      </c>
    </row>
    <row r="104" spans="1:3" x14ac:dyDescent="0.3">
      <c r="A104" s="158" t="s">
        <v>89</v>
      </c>
      <c r="B104" s="158"/>
      <c r="C104" s="158"/>
    </row>
    <row r="105" spans="1:3" ht="16.2" thickBot="1" x14ac:dyDescent="0.35"/>
    <row r="106" spans="1:3" ht="16.2" thickBot="1" x14ac:dyDescent="0.35">
      <c r="A106" s="13">
        <v>5</v>
      </c>
      <c r="B106" s="19" t="s">
        <v>21</v>
      </c>
      <c r="C106" s="128" t="s">
        <v>35</v>
      </c>
    </row>
    <row r="107" spans="1:3" ht="16.2" thickBot="1" x14ac:dyDescent="0.35">
      <c r="A107" s="15" t="s">
        <v>36</v>
      </c>
      <c r="B107" s="16" t="s">
        <v>90</v>
      </c>
      <c r="C107" s="109">
        <f>'Planilha de Apoio - P 12 x 36'!C49</f>
        <v>277.25</v>
      </c>
    </row>
    <row r="108" spans="1:3" ht="16.2" thickBot="1" x14ac:dyDescent="0.35">
      <c r="A108" s="15" t="s">
        <v>38</v>
      </c>
      <c r="B108" s="16" t="s">
        <v>91</v>
      </c>
      <c r="C108" s="109">
        <f>'Planilha de Apoio - P 12 x 36'!D32</f>
        <v>132.99083333333334</v>
      </c>
    </row>
    <row r="109" spans="1:3" ht="16.2" thickBot="1" x14ac:dyDescent="0.35">
      <c r="A109" s="15" t="s">
        <v>39</v>
      </c>
      <c r="B109" s="112" t="s">
        <v>141</v>
      </c>
      <c r="C109" s="109"/>
    </row>
    <row r="110" spans="1:3" ht="16.2" thickBot="1" x14ac:dyDescent="0.35">
      <c r="A110" s="15" t="s">
        <v>40</v>
      </c>
      <c r="B110" s="112" t="s">
        <v>141</v>
      </c>
      <c r="C110" s="109"/>
    </row>
    <row r="111" spans="1:3" ht="16.2" thickBot="1" x14ac:dyDescent="0.35">
      <c r="A111" s="156" t="s">
        <v>62</v>
      </c>
      <c r="B111" s="157"/>
      <c r="C111" s="23">
        <f>SUM(C107:C110)</f>
        <v>410.24083333333334</v>
      </c>
    </row>
    <row r="114" spans="1:4" x14ac:dyDescent="0.3">
      <c r="A114" s="158" t="s">
        <v>92</v>
      </c>
      <c r="B114" s="158"/>
      <c r="C114" s="158"/>
    </row>
    <row r="115" spans="1:4" ht="16.2" thickBot="1" x14ac:dyDescent="0.35"/>
    <row r="116" spans="1:4" ht="16.2" thickBot="1" x14ac:dyDescent="0.35">
      <c r="A116" s="13">
        <v>6</v>
      </c>
      <c r="B116" s="19" t="s">
        <v>22</v>
      </c>
      <c r="C116" s="128" t="s">
        <v>55</v>
      </c>
      <c r="D116" s="128" t="s">
        <v>35</v>
      </c>
    </row>
    <row r="117" spans="1:4" ht="16.2" thickBot="1" x14ac:dyDescent="0.35">
      <c r="A117" s="15" t="s">
        <v>36</v>
      </c>
      <c r="B117" s="43" t="s">
        <v>23</v>
      </c>
      <c r="C117" s="108">
        <f>'Posto 12x36 diurno ISS 2%'!C114</f>
        <v>0.1</v>
      </c>
      <c r="D117" s="45">
        <f>C117*C136</f>
        <v>706.68026415648342</v>
      </c>
    </row>
    <row r="118" spans="1:4" ht="16.2" thickBot="1" x14ac:dyDescent="0.35">
      <c r="A118" s="15" t="s">
        <v>38</v>
      </c>
      <c r="B118" s="43" t="s">
        <v>25</v>
      </c>
      <c r="C118" s="108">
        <f>C117</f>
        <v>0.1</v>
      </c>
      <c r="D118" s="45">
        <f>C118*(C136+D117)</f>
        <v>777.34829057213176</v>
      </c>
    </row>
    <row r="119" spans="1:4" ht="16.2" thickBot="1" x14ac:dyDescent="0.35">
      <c r="A119" s="15" t="s">
        <v>39</v>
      </c>
      <c r="B119" s="16" t="s">
        <v>24</v>
      </c>
      <c r="C119" s="17"/>
      <c r="D119" s="23">
        <f>(C$15+C$59+D$71+C$101+C$111)*C119</f>
        <v>0</v>
      </c>
    </row>
    <row r="120" spans="1:4" ht="16.2" thickBot="1" x14ac:dyDescent="0.35">
      <c r="A120" s="15"/>
      <c r="B120" s="43" t="s">
        <v>104</v>
      </c>
      <c r="C120" s="44">
        <f>C121+C122</f>
        <v>3.6499999999999998E-2</v>
      </c>
      <c r="D120" s="45">
        <f>C120*(C$136+D$117+D$118)</f>
        <v>312.10533866471087</v>
      </c>
    </row>
    <row r="121" spans="1:4" ht="16.2" thickBot="1" x14ac:dyDescent="0.35">
      <c r="A121" s="15"/>
      <c r="B121" s="16" t="s">
        <v>102</v>
      </c>
      <c r="C121" s="17">
        <v>0.03</v>
      </c>
      <c r="D121" s="23">
        <f>C121*(C$136+D$117+D$118)</f>
        <v>256.5249358888035</v>
      </c>
    </row>
    <row r="122" spans="1:4" ht="16.2" thickBot="1" x14ac:dyDescent="0.35">
      <c r="A122" s="15"/>
      <c r="B122" s="16" t="s">
        <v>103</v>
      </c>
      <c r="C122" s="17">
        <v>6.4999999999999997E-3</v>
      </c>
      <c r="D122" s="23">
        <f>C122*(C$136+D$117+D$118)</f>
        <v>55.580402775907416</v>
      </c>
    </row>
    <row r="123" spans="1:4" ht="16.2" thickBot="1" x14ac:dyDescent="0.35">
      <c r="A123" s="15"/>
      <c r="B123" s="43" t="s">
        <v>105</v>
      </c>
      <c r="C123" s="44">
        <v>0</v>
      </c>
      <c r="D123" s="45">
        <f>C123*(C$136+D$117+D$118)</f>
        <v>0</v>
      </c>
    </row>
    <row r="124" spans="1:4" ht="16.2" thickBot="1" x14ac:dyDescent="0.35">
      <c r="A124" s="15"/>
      <c r="B124" s="43" t="s">
        <v>106</v>
      </c>
      <c r="C124" s="44">
        <v>0.02</v>
      </c>
      <c r="D124" s="45">
        <f>C124*(C$136+D$117+D$118)</f>
        <v>171.016623925869</v>
      </c>
    </row>
    <row r="125" spans="1:4" ht="16.2" thickBot="1" x14ac:dyDescent="0.35">
      <c r="A125" s="171" t="s">
        <v>62</v>
      </c>
      <c r="B125" s="172"/>
      <c r="C125" s="44">
        <f>C117+C118+C120+C123+C124</f>
        <v>0.25650000000000001</v>
      </c>
      <c r="D125" s="45">
        <f>D117+D118+D120+D123+D124</f>
        <v>1967.1505173191952</v>
      </c>
    </row>
    <row r="128" spans="1:4" x14ac:dyDescent="0.3">
      <c r="A128" s="158" t="s">
        <v>93</v>
      </c>
      <c r="B128" s="158"/>
      <c r="C128" s="158"/>
    </row>
    <row r="129" spans="1:3" ht="16.2" thickBot="1" x14ac:dyDescent="0.35"/>
    <row r="130" spans="1:3" ht="16.2" thickBot="1" x14ac:dyDescent="0.35">
      <c r="A130" s="13"/>
      <c r="B130" s="128" t="s">
        <v>94</v>
      </c>
      <c r="C130" s="128" t="s">
        <v>35</v>
      </c>
    </row>
    <row r="131" spans="1:3" ht="16.2" thickBot="1" x14ac:dyDescent="0.35">
      <c r="A131" s="21" t="s">
        <v>36</v>
      </c>
      <c r="B131" s="16" t="s">
        <v>33</v>
      </c>
      <c r="C131" s="42">
        <f>C15</f>
        <v>3232.3369273636363</v>
      </c>
    </row>
    <row r="132" spans="1:3" ht="16.2" thickBot="1" x14ac:dyDescent="0.35">
      <c r="A132" s="21" t="s">
        <v>38</v>
      </c>
      <c r="B132" s="16" t="s">
        <v>46</v>
      </c>
      <c r="C132" s="42">
        <f>C59</f>
        <v>2853.6396713380327</v>
      </c>
    </row>
    <row r="133" spans="1:3" ht="16.2" thickBot="1" x14ac:dyDescent="0.35">
      <c r="A133" s="21" t="s">
        <v>39</v>
      </c>
      <c r="B133" s="16" t="s">
        <v>69</v>
      </c>
      <c r="C133" s="42">
        <f>D71</f>
        <v>229.73899357975591</v>
      </c>
    </row>
    <row r="134" spans="1:3" ht="16.2" thickBot="1" x14ac:dyDescent="0.35">
      <c r="A134" s="21" t="s">
        <v>40</v>
      </c>
      <c r="B134" s="16" t="s">
        <v>77</v>
      </c>
      <c r="C134" s="42">
        <f>C101</f>
        <v>340.84621595007576</v>
      </c>
    </row>
    <row r="135" spans="1:3" ht="16.2" thickBot="1" x14ac:dyDescent="0.35">
      <c r="A135" s="21" t="s">
        <v>41</v>
      </c>
      <c r="B135" s="16" t="s">
        <v>89</v>
      </c>
      <c r="C135" s="42">
        <f>C111</f>
        <v>410.24083333333334</v>
      </c>
    </row>
    <row r="136" spans="1:3" ht="16.5" customHeight="1" thickBot="1" x14ac:dyDescent="0.35">
      <c r="A136" s="156" t="s">
        <v>95</v>
      </c>
      <c r="B136" s="157"/>
      <c r="C136" s="42">
        <f>SUM(C131:C135)</f>
        <v>7066.8026415648337</v>
      </c>
    </row>
    <row r="137" spans="1:3" ht="16.2" thickBot="1" x14ac:dyDescent="0.35">
      <c r="A137" s="21" t="s">
        <v>43</v>
      </c>
      <c r="B137" s="16" t="s">
        <v>96</v>
      </c>
      <c r="C137" s="42">
        <f>D125</f>
        <v>1967.1505173191952</v>
      </c>
    </row>
    <row r="138" spans="1:3" ht="16.5" customHeight="1" x14ac:dyDescent="0.3">
      <c r="A138" s="169" t="s">
        <v>97</v>
      </c>
      <c r="B138" s="170"/>
      <c r="C138" s="49">
        <f>C136+C137</f>
        <v>9033.9531588840291</v>
      </c>
    </row>
    <row r="139" spans="1:3" ht="16.5" customHeight="1" x14ac:dyDescent="0.3">
      <c r="A139" s="166" t="s">
        <v>115</v>
      </c>
      <c r="B139" s="167"/>
      <c r="C139" s="51">
        <v>2</v>
      </c>
    </row>
    <row r="140" spans="1:3" ht="16.2" thickBot="1" x14ac:dyDescent="0.35">
      <c r="A140" s="168" t="s">
        <v>116</v>
      </c>
      <c r="B140" s="168"/>
      <c r="C140" s="50">
        <f>C138*C139</f>
        <v>18067.906317768058</v>
      </c>
    </row>
  </sheetData>
  <sheetProtection password="F668" sheet="1" objects="1" scenarios="1"/>
  <mergeCells count="35">
    <mergeCell ref="A128:C128"/>
    <mergeCell ref="A136:B136"/>
    <mergeCell ref="A138:B138"/>
    <mergeCell ref="A139:B139"/>
    <mergeCell ref="A140:B140"/>
    <mergeCell ref="A125:B125"/>
    <mergeCell ref="A71:B71"/>
    <mergeCell ref="A74:C74"/>
    <mergeCell ref="A77:C77"/>
    <mergeCell ref="A86:B86"/>
    <mergeCell ref="A89:C89"/>
    <mergeCell ref="A93:B93"/>
    <mergeCell ref="A96:C96"/>
    <mergeCell ref="A101:B101"/>
    <mergeCell ref="A104:C104"/>
    <mergeCell ref="A111:B111"/>
    <mergeCell ref="A114:C114"/>
    <mergeCell ref="A62:C62"/>
    <mergeCell ref="A7:C7"/>
    <mergeCell ref="A15:B15"/>
    <mergeCell ref="A18:C18"/>
    <mergeCell ref="A20:C20"/>
    <mergeCell ref="A25:B25"/>
    <mergeCell ref="A28:D28"/>
    <mergeCell ref="A39:B39"/>
    <mergeCell ref="A42:C42"/>
    <mergeCell ref="A50:B50"/>
    <mergeCell ref="A53:C53"/>
    <mergeCell ref="A59:B59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G137"/>
  <sheetViews>
    <sheetView topLeftCell="A133" workbookViewId="0">
      <selection activeCell="C142" sqref="C14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7" ht="22.8" x14ac:dyDescent="0.4">
      <c r="A1" s="161" t="s">
        <v>98</v>
      </c>
      <c r="B1" s="161"/>
      <c r="C1" s="161"/>
      <c r="D1" s="161"/>
    </row>
    <row r="2" spans="1:7" ht="22.8" x14ac:dyDescent="0.4">
      <c r="A2" s="161" t="s">
        <v>99</v>
      </c>
      <c r="B2" s="161"/>
      <c r="C2" s="161"/>
      <c r="D2" s="161"/>
    </row>
    <row r="3" spans="1:7" x14ac:dyDescent="0.3">
      <c r="A3" s="163"/>
      <c r="B3" s="163"/>
      <c r="C3" s="163"/>
      <c r="D3" s="163"/>
    </row>
    <row r="4" spans="1:7" x14ac:dyDescent="0.3">
      <c r="A4" s="32" t="s">
        <v>107</v>
      </c>
      <c r="B4" s="165" t="s">
        <v>157</v>
      </c>
      <c r="C4" s="165"/>
    </row>
    <row r="5" spans="1:7" x14ac:dyDescent="0.3">
      <c r="A5" s="32" t="s">
        <v>108</v>
      </c>
      <c r="B5" s="165" t="s">
        <v>159</v>
      </c>
      <c r="C5" s="165"/>
      <c r="E5" s="53"/>
    </row>
    <row r="6" spans="1:7" x14ac:dyDescent="0.3">
      <c r="A6" s="32"/>
      <c r="B6" s="165"/>
      <c r="C6" s="165"/>
    </row>
    <row r="7" spans="1:7" x14ac:dyDescent="0.3">
      <c r="A7" s="162" t="s">
        <v>33</v>
      </c>
      <c r="B7" s="162"/>
      <c r="C7" s="162"/>
    </row>
    <row r="8" spans="1:7" ht="16.2" thickBot="1" x14ac:dyDescent="0.35">
      <c r="D8" s="75"/>
      <c r="E8" s="75"/>
      <c r="F8" s="75"/>
      <c r="G8" s="75"/>
    </row>
    <row r="9" spans="1:7" ht="16.2" thickBot="1" x14ac:dyDescent="0.35">
      <c r="A9" s="13">
        <v>1</v>
      </c>
      <c r="B9" s="123" t="s">
        <v>34</v>
      </c>
      <c r="C9" s="123" t="s">
        <v>35</v>
      </c>
      <c r="D9" s="75"/>
      <c r="E9" s="75"/>
      <c r="F9" s="75"/>
      <c r="G9" s="75"/>
    </row>
    <row r="10" spans="1:7" ht="16.2" thickBot="1" x14ac:dyDescent="0.35">
      <c r="A10" s="15" t="s">
        <v>36</v>
      </c>
      <c r="B10" s="16" t="s">
        <v>37</v>
      </c>
      <c r="C10" s="23">
        <v>1954.45</v>
      </c>
      <c r="D10" s="124"/>
      <c r="E10" s="124"/>
      <c r="F10" s="75"/>
      <c r="G10" s="75"/>
    </row>
    <row r="11" spans="1:7" ht="16.2" thickBot="1" x14ac:dyDescent="0.35">
      <c r="A11" s="15" t="s">
        <v>38</v>
      </c>
      <c r="B11" s="16" t="s">
        <v>112</v>
      </c>
      <c r="C11" s="23">
        <f>C10*0.3</f>
        <v>586.33500000000004</v>
      </c>
      <c r="D11" s="125"/>
      <c r="E11" s="124"/>
      <c r="F11" s="75"/>
      <c r="G11" s="75"/>
    </row>
    <row r="12" spans="1:7" ht="16.2" thickBot="1" x14ac:dyDescent="0.35">
      <c r="A12" s="159" t="s">
        <v>5</v>
      </c>
      <c r="B12" s="160"/>
      <c r="C12" s="39">
        <f>SUM(C10:C11)</f>
        <v>2540.7849999999999</v>
      </c>
      <c r="D12" s="75"/>
      <c r="E12" s="75"/>
      <c r="F12" s="75"/>
      <c r="G12" s="75"/>
    </row>
    <row r="13" spans="1:7" x14ac:dyDescent="0.3">
      <c r="D13" s="75"/>
      <c r="E13" s="75"/>
      <c r="F13" s="75"/>
      <c r="G13" s="75"/>
    </row>
    <row r="14" spans="1:7" x14ac:dyDescent="0.3">
      <c r="D14" s="75"/>
      <c r="E14" s="75"/>
      <c r="F14" s="75"/>
      <c r="G14" s="75"/>
    </row>
    <row r="15" spans="1:7" x14ac:dyDescent="0.3">
      <c r="A15" s="158" t="s">
        <v>46</v>
      </c>
      <c r="B15" s="158"/>
      <c r="C15" s="158"/>
    </row>
    <row r="16" spans="1:7" x14ac:dyDescent="0.3">
      <c r="A16" s="12"/>
    </row>
    <row r="17" spans="1:4" x14ac:dyDescent="0.3">
      <c r="A17" s="155" t="s">
        <v>47</v>
      </c>
      <c r="B17" s="155"/>
      <c r="C17" s="155"/>
    </row>
    <row r="18" spans="1:4" ht="16.2" thickBot="1" x14ac:dyDescent="0.35"/>
    <row r="19" spans="1:4" ht="16.2" thickBot="1" x14ac:dyDescent="0.35">
      <c r="A19" s="13" t="s">
        <v>48</v>
      </c>
      <c r="B19" s="123" t="s">
        <v>49</v>
      </c>
      <c r="C19" s="123" t="s">
        <v>55</v>
      </c>
      <c r="D19" s="123" t="s">
        <v>35</v>
      </c>
    </row>
    <row r="20" spans="1:4" ht="16.2" thickBot="1" x14ac:dyDescent="0.35">
      <c r="A20" s="15" t="s">
        <v>36</v>
      </c>
      <c r="B20" s="35" t="s">
        <v>50</v>
      </c>
      <c r="C20" s="31">
        <v>8.3299999999999999E-2</v>
      </c>
      <c r="D20" s="36">
        <f>C$12*C20</f>
        <v>211.64739049999997</v>
      </c>
    </row>
    <row r="21" spans="1:4" ht="16.2" thickBot="1" x14ac:dyDescent="0.35">
      <c r="A21" s="15" t="s">
        <v>38</v>
      </c>
      <c r="B21" s="33" t="s">
        <v>51</v>
      </c>
      <c r="C21" s="37">
        <v>0.121</v>
      </c>
      <c r="D21" s="38">
        <f>C$12*C21</f>
        <v>307.43498499999998</v>
      </c>
    </row>
    <row r="22" spans="1:4" ht="16.2" thickBot="1" x14ac:dyDescent="0.35">
      <c r="A22" s="156" t="s">
        <v>5</v>
      </c>
      <c r="B22" s="157"/>
      <c r="C22" s="40">
        <f>SUM(C20:C21)</f>
        <v>0.20429999999999998</v>
      </c>
      <c r="D22" s="41">
        <f>C$12*C22</f>
        <v>519.0823754999999</v>
      </c>
    </row>
    <row r="25" spans="1:4" x14ac:dyDescent="0.3">
      <c r="A25" s="164" t="s">
        <v>52</v>
      </c>
      <c r="B25" s="164"/>
      <c r="C25" s="164"/>
      <c r="D25" s="164"/>
    </row>
    <row r="26" spans="1:4" ht="16.2" thickBot="1" x14ac:dyDescent="0.35"/>
    <row r="27" spans="1:4" ht="16.2" thickBot="1" x14ac:dyDescent="0.35">
      <c r="A27" s="13" t="s">
        <v>53</v>
      </c>
      <c r="B27" s="123" t="s">
        <v>54</v>
      </c>
      <c r="C27" s="123" t="s">
        <v>55</v>
      </c>
      <c r="D27" s="123" t="s">
        <v>35</v>
      </c>
    </row>
    <row r="28" spans="1:4" ht="16.2" thickBot="1" x14ac:dyDescent="0.35">
      <c r="A28" s="15" t="s">
        <v>36</v>
      </c>
      <c r="B28" s="16" t="s">
        <v>56</v>
      </c>
      <c r="C28" s="17">
        <v>0.2</v>
      </c>
      <c r="D28" s="38">
        <f t="shared" ref="D28:D36" si="0">(D$22+C$12)*C28</f>
        <v>611.97347509999997</v>
      </c>
    </row>
    <row r="29" spans="1:4" ht="16.2" thickBot="1" x14ac:dyDescent="0.35">
      <c r="A29" s="15" t="s">
        <v>38</v>
      </c>
      <c r="B29" s="16" t="s">
        <v>57</v>
      </c>
      <c r="C29" s="17">
        <v>2.5000000000000001E-2</v>
      </c>
      <c r="D29" s="38">
        <f t="shared" si="0"/>
        <v>76.496684387499997</v>
      </c>
    </row>
    <row r="30" spans="1:4" ht="16.2" thickBot="1" x14ac:dyDescent="0.35">
      <c r="A30" s="15" t="s">
        <v>39</v>
      </c>
      <c r="B30" s="16" t="s">
        <v>58</v>
      </c>
      <c r="C30" s="108">
        <f>'Posto 12x36 diurno ISS 2%'!C30</f>
        <v>0.03</v>
      </c>
      <c r="D30" s="38">
        <f t="shared" si="0"/>
        <v>91.796021264999993</v>
      </c>
    </row>
    <row r="31" spans="1:4" ht="16.2" thickBot="1" x14ac:dyDescent="0.35">
      <c r="A31" s="15" t="s">
        <v>40</v>
      </c>
      <c r="B31" s="16" t="s">
        <v>59</v>
      </c>
      <c r="C31" s="17">
        <v>1.4999999999999999E-2</v>
      </c>
      <c r="D31" s="38">
        <f t="shared" si="0"/>
        <v>45.898010632499997</v>
      </c>
    </row>
    <row r="32" spans="1:4" ht="16.2" thickBot="1" x14ac:dyDescent="0.35">
      <c r="A32" s="15" t="s">
        <v>41</v>
      </c>
      <c r="B32" s="16" t="s">
        <v>60</v>
      </c>
      <c r="C32" s="17">
        <v>0.01</v>
      </c>
      <c r="D32" s="38">
        <f t="shared" si="0"/>
        <v>30.598673755</v>
      </c>
    </row>
    <row r="33" spans="1:5" ht="16.2" thickBot="1" x14ac:dyDescent="0.35">
      <c r="A33" s="15" t="s">
        <v>43</v>
      </c>
      <c r="B33" s="16" t="s">
        <v>6</v>
      </c>
      <c r="C33" s="17">
        <v>6.0000000000000001E-3</v>
      </c>
      <c r="D33" s="38">
        <f t="shared" si="0"/>
        <v>18.359204253000001</v>
      </c>
    </row>
    <row r="34" spans="1:5" ht="16.2" thickBot="1" x14ac:dyDescent="0.35">
      <c r="A34" s="15" t="s">
        <v>44</v>
      </c>
      <c r="B34" s="16" t="s">
        <v>7</v>
      </c>
      <c r="C34" s="17">
        <v>2E-3</v>
      </c>
      <c r="D34" s="38">
        <f t="shared" si="0"/>
        <v>6.1197347510000002</v>
      </c>
    </row>
    <row r="35" spans="1:5" ht="16.2" thickBot="1" x14ac:dyDescent="0.35">
      <c r="A35" s="15" t="s">
        <v>61</v>
      </c>
      <c r="B35" s="16" t="s">
        <v>8</v>
      </c>
      <c r="C35" s="17">
        <v>0.08</v>
      </c>
      <c r="D35" s="38">
        <f t="shared" si="0"/>
        <v>244.78939004</v>
      </c>
    </row>
    <row r="36" spans="1:5" ht="16.2" thickBot="1" x14ac:dyDescent="0.35">
      <c r="A36" s="156" t="s">
        <v>62</v>
      </c>
      <c r="B36" s="157"/>
      <c r="C36" s="17">
        <f>SUM(C28:C35)</f>
        <v>0.36800000000000005</v>
      </c>
      <c r="D36" s="38">
        <f t="shared" si="0"/>
        <v>1126.0311941840002</v>
      </c>
      <c r="E36" s="68">
        <f>C36*C22</f>
        <v>7.5182399999999996E-2</v>
      </c>
    </row>
    <row r="39" spans="1:5" x14ac:dyDescent="0.3">
      <c r="A39" s="155" t="s">
        <v>63</v>
      </c>
      <c r="B39" s="155"/>
      <c r="C39" s="155"/>
    </row>
    <row r="40" spans="1:5" ht="16.2" thickBot="1" x14ac:dyDescent="0.35"/>
    <row r="41" spans="1:5" ht="16.2" thickBot="1" x14ac:dyDescent="0.35">
      <c r="A41" s="13" t="s">
        <v>64</v>
      </c>
      <c r="B41" s="123" t="s">
        <v>65</v>
      </c>
      <c r="C41" s="123" t="s">
        <v>35</v>
      </c>
    </row>
    <row r="42" spans="1:5" ht="16.2" thickBot="1" x14ac:dyDescent="0.35">
      <c r="A42" s="15" t="s">
        <v>36</v>
      </c>
      <c r="B42" s="16" t="s">
        <v>66</v>
      </c>
      <c r="C42" s="25">
        <f>'Planlha de Apoio Seg Sex'!D14</f>
        <v>256.733</v>
      </c>
    </row>
    <row r="43" spans="1:5" ht="16.2" thickBot="1" x14ac:dyDescent="0.35">
      <c r="A43" s="15" t="s">
        <v>38</v>
      </c>
      <c r="B43" s="16" t="s">
        <v>109</v>
      </c>
      <c r="C43" s="23">
        <f>'Planlha de Apoio Seg Sex'!D21</f>
        <v>626.89</v>
      </c>
    </row>
    <row r="44" spans="1:5" ht="16.2" thickBot="1" x14ac:dyDescent="0.35">
      <c r="A44" s="15" t="s">
        <v>39</v>
      </c>
      <c r="B44" s="16" t="s">
        <v>122</v>
      </c>
      <c r="C44" s="109">
        <v>15</v>
      </c>
    </row>
    <row r="45" spans="1:5" ht="16.2" thickBot="1" x14ac:dyDescent="0.35">
      <c r="A45" s="46" t="s">
        <v>40</v>
      </c>
      <c r="B45" s="34" t="s">
        <v>139</v>
      </c>
      <c r="C45" s="23">
        <f>'Planlha de Apoio Seg Sex'!D25</f>
        <v>170.5915</v>
      </c>
    </row>
    <row r="46" spans="1:5" ht="16.2" thickBot="1" x14ac:dyDescent="0.35">
      <c r="A46" s="46" t="s">
        <v>41</v>
      </c>
      <c r="B46" s="110" t="s">
        <v>140</v>
      </c>
      <c r="C46" s="109"/>
    </row>
    <row r="47" spans="1:5" ht="16.2" thickBot="1" x14ac:dyDescent="0.35">
      <c r="A47" s="159" t="s">
        <v>5</v>
      </c>
      <c r="B47" s="160"/>
      <c r="C47" s="23">
        <f>SUM(C42:C46)</f>
        <v>1069.2145</v>
      </c>
    </row>
    <row r="50" spans="1:4" x14ac:dyDescent="0.3">
      <c r="A50" s="155" t="s">
        <v>67</v>
      </c>
      <c r="B50" s="155"/>
      <c r="C50" s="155"/>
    </row>
    <row r="51" spans="1:4" ht="16.2" thickBot="1" x14ac:dyDescent="0.35"/>
    <row r="52" spans="1:4" ht="16.2" thickBot="1" x14ac:dyDescent="0.35">
      <c r="A52" s="13">
        <v>2</v>
      </c>
      <c r="B52" s="123" t="s">
        <v>68</v>
      </c>
      <c r="C52" s="123" t="s">
        <v>35</v>
      </c>
    </row>
    <row r="53" spans="1:4" ht="16.2" thickBot="1" x14ac:dyDescent="0.35">
      <c r="A53" s="15" t="s">
        <v>48</v>
      </c>
      <c r="B53" s="16" t="s">
        <v>49</v>
      </c>
      <c r="C53" s="23">
        <f>D22</f>
        <v>519.0823754999999</v>
      </c>
    </row>
    <row r="54" spans="1:4" ht="16.2" thickBot="1" x14ac:dyDescent="0.35">
      <c r="A54" s="15" t="s">
        <v>53</v>
      </c>
      <c r="B54" s="16" t="s">
        <v>54</v>
      </c>
      <c r="C54" s="23">
        <f>D36</f>
        <v>1126.0311941840002</v>
      </c>
    </row>
    <row r="55" spans="1:4" ht="16.2" thickBot="1" x14ac:dyDescent="0.35">
      <c r="A55" s="15" t="s">
        <v>64</v>
      </c>
      <c r="B55" s="16" t="s">
        <v>65</v>
      </c>
      <c r="C55" s="23">
        <f>C47</f>
        <v>1069.2145</v>
      </c>
    </row>
    <row r="56" spans="1:4" ht="16.2" thickBot="1" x14ac:dyDescent="0.35">
      <c r="A56" s="156" t="s">
        <v>5</v>
      </c>
      <c r="B56" s="157"/>
      <c r="C56" s="23">
        <f>SUM(C53:C55)</f>
        <v>2714.3280696840002</v>
      </c>
    </row>
    <row r="57" spans="1:4" x14ac:dyDescent="0.3">
      <c r="A57" s="2"/>
    </row>
    <row r="59" spans="1:4" x14ac:dyDescent="0.3">
      <c r="A59" s="158" t="s">
        <v>69</v>
      </c>
      <c r="B59" s="158"/>
      <c r="C59" s="158"/>
    </row>
    <row r="60" spans="1:4" ht="16.2" thickBot="1" x14ac:dyDescent="0.35"/>
    <row r="61" spans="1:4" ht="16.2" thickBot="1" x14ac:dyDescent="0.35">
      <c r="A61" s="13">
        <v>3</v>
      </c>
      <c r="B61" s="123" t="s">
        <v>70</v>
      </c>
      <c r="C61" s="123" t="s">
        <v>55</v>
      </c>
      <c r="D61" s="123" t="s">
        <v>35</v>
      </c>
    </row>
    <row r="62" spans="1:4" ht="16.2" thickBot="1" x14ac:dyDescent="0.35">
      <c r="A62" s="15" t="s">
        <v>36</v>
      </c>
      <c r="B62" s="18" t="s">
        <v>71</v>
      </c>
      <c r="C62" s="28">
        <v>4.1999999999999997E-3</v>
      </c>
      <c r="D62" s="23">
        <f>(C$12)*C62</f>
        <v>10.671296999999999</v>
      </c>
    </row>
    <row r="63" spans="1:4" ht="16.2" thickBot="1" x14ac:dyDescent="0.35">
      <c r="A63" s="15" t="s">
        <v>38</v>
      </c>
      <c r="B63" s="26" t="s">
        <v>72</v>
      </c>
      <c r="C63" s="29">
        <f>C62*C35</f>
        <v>3.3599999999999998E-4</v>
      </c>
      <c r="D63" s="23">
        <f>(C$12)*C63</f>
        <v>0.85370375999999992</v>
      </c>
    </row>
    <row r="64" spans="1:4" ht="16.2" thickBot="1" x14ac:dyDescent="0.35">
      <c r="A64" s="15" t="s">
        <v>39</v>
      </c>
      <c r="B64" s="18" t="s">
        <v>126</v>
      </c>
      <c r="C64" s="27">
        <v>3.5999999999999999E-3</v>
      </c>
      <c r="D64" s="23">
        <f>C64*C12</f>
        <v>9.146825999999999</v>
      </c>
    </row>
    <row r="65" spans="1:4" ht="16.2" thickBot="1" x14ac:dyDescent="0.35">
      <c r="A65" s="15" t="s">
        <v>40</v>
      </c>
      <c r="B65" s="18" t="s">
        <v>74</v>
      </c>
      <c r="C65" s="30">
        <v>1.9400000000000001E-2</v>
      </c>
      <c r="D65" s="23">
        <f>(C$12)*C65</f>
        <v>49.291229000000001</v>
      </c>
    </row>
    <row r="66" spans="1:4" ht="16.2" thickBot="1" x14ac:dyDescent="0.35">
      <c r="A66" s="15" t="s">
        <v>41</v>
      </c>
      <c r="B66" s="18" t="s">
        <v>75</v>
      </c>
      <c r="C66" s="27">
        <f>C65*C36</f>
        <v>7.1392000000000009E-3</v>
      </c>
      <c r="D66" s="23">
        <f>C66*C12</f>
        <v>18.139172272</v>
      </c>
    </row>
    <row r="67" spans="1:4" ht="16.2" thickBot="1" x14ac:dyDescent="0.35">
      <c r="A67" s="15" t="s">
        <v>43</v>
      </c>
      <c r="B67" s="18" t="s">
        <v>127</v>
      </c>
      <c r="C67" s="27">
        <v>3.6400000000000002E-2</v>
      </c>
      <c r="D67" s="23">
        <f>C67*C12</f>
        <v>92.484573999999995</v>
      </c>
    </row>
    <row r="68" spans="1:4" ht="16.2" thickBot="1" x14ac:dyDescent="0.35">
      <c r="A68" s="156" t="s">
        <v>5</v>
      </c>
      <c r="B68" s="157"/>
      <c r="C68" s="27">
        <f>SUM(C62:C67)</f>
        <v>7.1075200000000005E-2</v>
      </c>
      <c r="D68" s="23">
        <f>SUM(D62:D67)</f>
        <v>180.58680203199998</v>
      </c>
    </row>
    <row r="71" spans="1:4" x14ac:dyDescent="0.3">
      <c r="A71" s="158" t="s">
        <v>77</v>
      </c>
      <c r="B71" s="158"/>
      <c r="C71" s="158"/>
    </row>
    <row r="74" spans="1:4" x14ac:dyDescent="0.3">
      <c r="A74" s="155" t="s">
        <v>78</v>
      </c>
      <c r="B74" s="155"/>
      <c r="C74" s="155"/>
    </row>
    <row r="75" spans="1:4" ht="16.2" thickBot="1" x14ac:dyDescent="0.35">
      <c r="A75" s="12"/>
    </row>
    <row r="76" spans="1:4" ht="16.2" thickBot="1" x14ac:dyDescent="0.35">
      <c r="A76" s="13" t="s">
        <v>79</v>
      </c>
      <c r="B76" s="123" t="s">
        <v>80</v>
      </c>
      <c r="C76" s="123" t="s">
        <v>55</v>
      </c>
      <c r="D76" s="123" t="s">
        <v>35</v>
      </c>
    </row>
    <row r="77" spans="1:4" ht="16.2" thickBot="1" x14ac:dyDescent="0.35">
      <c r="A77" s="15" t="s">
        <v>36</v>
      </c>
      <c r="B77" s="16" t="s">
        <v>125</v>
      </c>
      <c r="C77" s="27">
        <f>1/12/12</f>
        <v>6.9444444444444441E-3</v>
      </c>
      <c r="D77" s="23">
        <f t="shared" ref="D77:D83" si="1">(C$12)*C77</f>
        <v>17.644340277777776</v>
      </c>
    </row>
    <row r="78" spans="1:4" ht="16.2" thickBot="1" x14ac:dyDescent="0.35">
      <c r="A78" s="15" t="s">
        <v>38</v>
      </c>
      <c r="B78" s="16" t="s">
        <v>80</v>
      </c>
      <c r="C78" s="111">
        <v>0.02</v>
      </c>
      <c r="D78" s="23">
        <f t="shared" si="1"/>
        <v>50.8157</v>
      </c>
    </row>
    <row r="79" spans="1:4" ht="16.2" thickBot="1" x14ac:dyDescent="0.35">
      <c r="A79" s="15" t="s">
        <v>39</v>
      </c>
      <c r="B79" s="16" t="s">
        <v>81</v>
      </c>
      <c r="C79" s="111">
        <v>1.4999999999999999E-2</v>
      </c>
      <c r="D79" s="23">
        <f t="shared" si="1"/>
        <v>38.111774999999994</v>
      </c>
    </row>
    <row r="80" spans="1:4" ht="16.2" thickBot="1" x14ac:dyDescent="0.35">
      <c r="A80" s="15" t="s">
        <v>40</v>
      </c>
      <c r="B80" s="16" t="s">
        <v>82</v>
      </c>
      <c r="C80" s="111">
        <v>0.01</v>
      </c>
      <c r="D80" s="23">
        <f t="shared" si="1"/>
        <v>25.40785</v>
      </c>
    </row>
    <row r="81" spans="1:7" ht="16.2" thickBot="1" x14ac:dyDescent="0.35">
      <c r="A81" s="15" t="s">
        <v>41</v>
      </c>
      <c r="B81" s="16" t="s">
        <v>83</v>
      </c>
      <c r="C81" s="111">
        <v>0.01</v>
      </c>
      <c r="D81" s="23">
        <f t="shared" si="1"/>
        <v>25.40785</v>
      </c>
    </row>
    <row r="82" spans="1:7" ht="16.2" thickBot="1" x14ac:dyDescent="0.35">
      <c r="A82" s="15" t="s">
        <v>43</v>
      </c>
      <c r="B82" s="112" t="s">
        <v>45</v>
      </c>
      <c r="C82" s="111">
        <v>0</v>
      </c>
      <c r="D82" s="23">
        <f t="shared" si="1"/>
        <v>0</v>
      </c>
    </row>
    <row r="83" spans="1:7" ht="16.2" thickBot="1" x14ac:dyDescent="0.35">
      <c r="A83" s="156" t="s">
        <v>62</v>
      </c>
      <c r="B83" s="157"/>
      <c r="C83" s="27">
        <f>SUM(C77:C82)</f>
        <v>6.1944444444444448E-2</v>
      </c>
      <c r="D83" s="23">
        <f t="shared" si="1"/>
        <v>157.38751527777777</v>
      </c>
    </row>
    <row r="84" spans="1:7" x14ac:dyDescent="0.3">
      <c r="C84" s="53">
        <f>C22+C36+C68+C83+E36</f>
        <v>0.78050204444444449</v>
      </c>
    </row>
    <row r="85" spans="1:7" x14ac:dyDescent="0.3">
      <c r="F85" s="72"/>
    </row>
    <row r="86" spans="1:7" x14ac:dyDescent="0.3">
      <c r="A86" s="155" t="s">
        <v>84</v>
      </c>
      <c r="B86" s="155"/>
      <c r="C86" s="155"/>
      <c r="D86" s="75"/>
      <c r="E86" s="75"/>
      <c r="F86" s="72"/>
      <c r="G86" s="75"/>
    </row>
    <row r="87" spans="1:7" ht="16.2" thickBot="1" x14ac:dyDescent="0.35">
      <c r="A87" s="12"/>
      <c r="D87" s="75"/>
      <c r="E87" s="75"/>
      <c r="F87" s="72"/>
      <c r="G87" s="75"/>
    </row>
    <row r="88" spans="1:7" ht="16.2" thickBot="1" x14ac:dyDescent="0.35">
      <c r="A88" s="13" t="s">
        <v>85</v>
      </c>
      <c r="B88" s="123" t="s">
        <v>124</v>
      </c>
      <c r="C88" s="123" t="s">
        <v>35</v>
      </c>
      <c r="D88" s="75"/>
      <c r="E88" s="75"/>
      <c r="F88" s="70">
        <f>C10+C11</f>
        <v>2540.7849999999999</v>
      </c>
      <c r="G88" s="75"/>
    </row>
    <row r="89" spans="1:7" ht="16.2" thickBot="1" x14ac:dyDescent="0.35">
      <c r="A89" s="15" t="s">
        <v>36</v>
      </c>
      <c r="B89" s="16" t="s">
        <v>100</v>
      </c>
      <c r="C89" s="52">
        <f>F91*0.5</f>
        <v>203.26279999999997</v>
      </c>
      <c r="D89" s="75"/>
      <c r="E89" s="75"/>
      <c r="F89" s="70">
        <f>F88/220</f>
        <v>11.549022727272726</v>
      </c>
      <c r="G89" s="75"/>
    </row>
    <row r="90" spans="1:7" ht="16.2" thickBot="1" x14ac:dyDescent="0.35">
      <c r="A90" s="156" t="s">
        <v>5</v>
      </c>
      <c r="B90" s="157"/>
      <c r="C90" s="52">
        <f>C89</f>
        <v>203.26279999999997</v>
      </c>
      <c r="D90" s="75"/>
      <c r="E90" s="75"/>
      <c r="F90" s="70">
        <f>F89*1.6</f>
        <v>18.478436363636362</v>
      </c>
      <c r="G90" s="75"/>
    </row>
    <row r="91" spans="1:7" x14ac:dyDescent="0.3">
      <c r="D91" s="75"/>
      <c r="E91" s="75"/>
      <c r="F91" s="70">
        <f>F90*22</f>
        <v>406.52559999999994</v>
      </c>
      <c r="G91" s="75"/>
    </row>
    <row r="92" spans="1:7" x14ac:dyDescent="0.3">
      <c r="D92" s="75"/>
      <c r="E92" s="75"/>
      <c r="F92" s="72"/>
      <c r="G92" s="75"/>
    </row>
    <row r="93" spans="1:7" x14ac:dyDescent="0.3">
      <c r="A93" s="155" t="s">
        <v>87</v>
      </c>
      <c r="B93" s="155"/>
      <c r="C93" s="155"/>
      <c r="D93" s="75"/>
      <c r="E93" s="75"/>
      <c r="F93" s="72"/>
      <c r="G93" s="75"/>
    </row>
    <row r="94" spans="1:7" ht="16.2" thickBot="1" x14ac:dyDescent="0.35">
      <c r="A94" s="12"/>
      <c r="F94" s="72"/>
    </row>
    <row r="95" spans="1:7" ht="16.2" thickBot="1" x14ac:dyDescent="0.35">
      <c r="A95" s="13">
        <v>4</v>
      </c>
      <c r="B95" s="123" t="s">
        <v>88</v>
      </c>
      <c r="C95" s="123" t="s">
        <v>35</v>
      </c>
    </row>
    <row r="96" spans="1:7" ht="16.2" thickBot="1" x14ac:dyDescent="0.35">
      <c r="A96" s="15" t="s">
        <v>79</v>
      </c>
      <c r="B96" s="16" t="s">
        <v>80</v>
      </c>
      <c r="C96" s="23">
        <f>D83</f>
        <v>157.38751527777777</v>
      </c>
    </row>
    <row r="97" spans="1:3" ht="16.2" thickBot="1" x14ac:dyDescent="0.35">
      <c r="A97" s="15" t="s">
        <v>85</v>
      </c>
      <c r="B97" s="16" t="s">
        <v>86</v>
      </c>
      <c r="C97" s="23">
        <f>C90</f>
        <v>203.26279999999997</v>
      </c>
    </row>
    <row r="98" spans="1:3" ht="16.2" thickBot="1" x14ac:dyDescent="0.35">
      <c r="A98" s="156" t="s">
        <v>5</v>
      </c>
      <c r="B98" s="157"/>
      <c r="C98" s="39">
        <f>C96+C97</f>
        <v>360.65031527777774</v>
      </c>
    </row>
    <row r="101" spans="1:3" x14ac:dyDescent="0.3">
      <c r="A101" s="158" t="s">
        <v>89</v>
      </c>
      <c r="B101" s="158"/>
      <c r="C101" s="158"/>
    </row>
    <row r="102" spans="1:3" ht="16.2" thickBot="1" x14ac:dyDescent="0.35"/>
    <row r="103" spans="1:3" ht="16.2" thickBot="1" x14ac:dyDescent="0.35">
      <c r="A103" s="13">
        <v>5</v>
      </c>
      <c r="B103" s="19" t="s">
        <v>21</v>
      </c>
      <c r="C103" s="123" t="s">
        <v>35</v>
      </c>
    </row>
    <row r="104" spans="1:3" ht="16.2" thickBot="1" x14ac:dyDescent="0.35">
      <c r="A104" s="15" t="s">
        <v>36</v>
      </c>
      <c r="B104" s="16" t="s">
        <v>90</v>
      </c>
      <c r="C104" s="109">
        <f>'Planlha de Apoio Seg Sex'!C49</f>
        <v>277.25</v>
      </c>
    </row>
    <row r="105" spans="1:3" ht="16.2" thickBot="1" x14ac:dyDescent="0.35">
      <c r="A105" s="15" t="s">
        <v>38</v>
      </c>
      <c r="B105" s="16" t="s">
        <v>91</v>
      </c>
      <c r="C105" s="109">
        <f>'Planlha de Apoio Seg Sex'!D32</f>
        <v>265.98166666666668</v>
      </c>
    </row>
    <row r="106" spans="1:3" ht="16.2" thickBot="1" x14ac:dyDescent="0.35">
      <c r="A106" s="15" t="s">
        <v>39</v>
      </c>
      <c r="B106" s="112" t="s">
        <v>141</v>
      </c>
      <c r="C106" s="109"/>
    </row>
    <row r="107" spans="1:3" ht="16.2" thickBot="1" x14ac:dyDescent="0.35">
      <c r="A107" s="15" t="s">
        <v>40</v>
      </c>
      <c r="B107" s="112" t="s">
        <v>141</v>
      </c>
      <c r="C107" s="109"/>
    </row>
    <row r="108" spans="1:3" ht="16.2" thickBot="1" x14ac:dyDescent="0.35">
      <c r="A108" s="156" t="s">
        <v>62</v>
      </c>
      <c r="B108" s="157"/>
      <c r="C108" s="23">
        <f>SUM(C104:C107)</f>
        <v>543.23166666666668</v>
      </c>
    </row>
    <row r="111" spans="1:3" x14ac:dyDescent="0.3">
      <c r="A111" s="158" t="s">
        <v>92</v>
      </c>
      <c r="B111" s="158"/>
      <c r="C111" s="158"/>
    </row>
    <row r="112" spans="1:3" ht="16.2" thickBot="1" x14ac:dyDescent="0.35"/>
    <row r="113" spans="1:4" ht="16.2" thickBot="1" x14ac:dyDescent="0.35">
      <c r="A113" s="13">
        <v>6</v>
      </c>
      <c r="B113" s="19" t="s">
        <v>22</v>
      </c>
      <c r="C113" s="123" t="s">
        <v>55</v>
      </c>
      <c r="D113" s="123" t="s">
        <v>35</v>
      </c>
    </row>
    <row r="114" spans="1:4" ht="16.2" thickBot="1" x14ac:dyDescent="0.35">
      <c r="A114" s="15" t="s">
        <v>36</v>
      </c>
      <c r="B114" s="43" t="s">
        <v>23</v>
      </c>
      <c r="C114" s="108">
        <f>'Posto 12x36 diurno ISS 2%'!C114</f>
        <v>0.1</v>
      </c>
      <c r="D114" s="45">
        <f>C114*C133</f>
        <v>633.95818536604452</v>
      </c>
    </row>
    <row r="115" spans="1:4" ht="16.2" thickBot="1" x14ac:dyDescent="0.35">
      <c r="A115" s="15" t="s">
        <v>38</v>
      </c>
      <c r="B115" s="43" t="s">
        <v>25</v>
      </c>
      <c r="C115" s="108">
        <f>C114</f>
        <v>0.1</v>
      </c>
      <c r="D115" s="45">
        <f>C115*(C133+D114)</f>
        <v>697.35400390264897</v>
      </c>
    </row>
    <row r="116" spans="1:4" ht="16.2" thickBot="1" x14ac:dyDescent="0.35">
      <c r="A116" s="15" t="s">
        <v>39</v>
      </c>
      <c r="B116" s="16" t="s">
        <v>24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104</v>
      </c>
      <c r="C117" s="44">
        <f>C118+C119</f>
        <v>3.6499999999999998E-2</v>
      </c>
      <c r="D117" s="45">
        <f>C117*(C$133+D$114+D$115)</f>
        <v>279.98763256691353</v>
      </c>
    </row>
    <row r="118" spans="1:4" ht="16.2" thickBot="1" x14ac:dyDescent="0.35">
      <c r="A118" s="15"/>
      <c r="B118" s="16" t="s">
        <v>102</v>
      </c>
      <c r="C118" s="17">
        <v>0.03</v>
      </c>
      <c r="D118" s="23">
        <f>C118*(C$133+D$114+D$115)</f>
        <v>230.12682128787415</v>
      </c>
    </row>
    <row r="119" spans="1:4" ht="16.2" thickBot="1" x14ac:dyDescent="0.35">
      <c r="A119" s="15"/>
      <c r="B119" s="16" t="s">
        <v>103</v>
      </c>
      <c r="C119" s="17">
        <v>6.4999999999999997E-3</v>
      </c>
      <c r="D119" s="23">
        <f>C119*(C$133+D$114+D$115)</f>
        <v>49.860811279039403</v>
      </c>
    </row>
    <row r="120" spans="1:4" ht="16.2" thickBot="1" x14ac:dyDescent="0.35">
      <c r="A120" s="15"/>
      <c r="B120" s="43" t="s">
        <v>105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106</v>
      </c>
      <c r="C121" s="44">
        <v>0.02</v>
      </c>
      <c r="D121" s="45">
        <f>C121*(C$133+D$114+D$115)</f>
        <v>153.41788085858278</v>
      </c>
    </row>
    <row r="122" spans="1:4" ht="16.2" thickBot="1" x14ac:dyDescent="0.35">
      <c r="A122" s="171" t="s">
        <v>62</v>
      </c>
      <c r="B122" s="172"/>
      <c r="C122" s="44">
        <f>C114+C115+C117+C120+C121</f>
        <v>0.25650000000000001</v>
      </c>
      <c r="D122" s="45">
        <f>D114+D115+D117+D120+D121</f>
        <v>1764.7177026941899</v>
      </c>
    </row>
    <row r="125" spans="1:4" x14ac:dyDescent="0.3">
      <c r="A125" s="158" t="s">
        <v>93</v>
      </c>
      <c r="B125" s="158"/>
      <c r="C125" s="158"/>
    </row>
    <row r="126" spans="1:4" ht="16.2" thickBot="1" x14ac:dyDescent="0.35"/>
    <row r="127" spans="1:4" ht="16.2" thickBot="1" x14ac:dyDescent="0.35">
      <c r="A127" s="13"/>
      <c r="B127" s="123" t="s">
        <v>94</v>
      </c>
      <c r="C127" s="123" t="s">
        <v>35</v>
      </c>
    </row>
    <row r="128" spans="1:4" ht="16.2" thickBot="1" x14ac:dyDescent="0.35">
      <c r="A128" s="21" t="s">
        <v>36</v>
      </c>
      <c r="B128" s="16" t="s">
        <v>33</v>
      </c>
      <c r="C128" s="42">
        <f>C12</f>
        <v>2540.7849999999999</v>
      </c>
    </row>
    <row r="129" spans="1:3" ht="16.2" thickBot="1" x14ac:dyDescent="0.35">
      <c r="A129" s="21" t="s">
        <v>38</v>
      </c>
      <c r="B129" s="16" t="s">
        <v>46</v>
      </c>
      <c r="C129" s="42">
        <f>C56</f>
        <v>2714.3280696840002</v>
      </c>
    </row>
    <row r="130" spans="1:3" ht="16.2" thickBot="1" x14ac:dyDescent="0.35">
      <c r="A130" s="21" t="s">
        <v>39</v>
      </c>
      <c r="B130" s="16" t="s">
        <v>69</v>
      </c>
      <c r="C130" s="42">
        <f>D68</f>
        <v>180.58680203199998</v>
      </c>
    </row>
    <row r="131" spans="1:3" ht="16.2" thickBot="1" x14ac:dyDescent="0.35">
      <c r="A131" s="21" t="s">
        <v>40</v>
      </c>
      <c r="B131" s="16" t="s">
        <v>77</v>
      </c>
      <c r="C131" s="42">
        <f>C98</f>
        <v>360.65031527777774</v>
      </c>
    </row>
    <row r="132" spans="1:3" ht="16.2" thickBot="1" x14ac:dyDescent="0.35">
      <c r="A132" s="21" t="s">
        <v>41</v>
      </c>
      <c r="B132" s="16" t="s">
        <v>89</v>
      </c>
      <c r="C132" s="42">
        <f>C108</f>
        <v>543.23166666666668</v>
      </c>
    </row>
    <row r="133" spans="1:3" ht="16.2" thickBot="1" x14ac:dyDescent="0.35">
      <c r="A133" s="156" t="s">
        <v>95</v>
      </c>
      <c r="B133" s="157"/>
      <c r="C133" s="42">
        <f>SUM(C128:C132)</f>
        <v>6339.5818536604447</v>
      </c>
    </row>
    <row r="134" spans="1:3" ht="16.2" thickBot="1" x14ac:dyDescent="0.35">
      <c r="A134" s="21" t="s">
        <v>43</v>
      </c>
      <c r="B134" s="16" t="s">
        <v>96</v>
      </c>
      <c r="C134" s="42">
        <f>D122</f>
        <v>1764.7177026941899</v>
      </c>
    </row>
    <row r="135" spans="1:3" x14ac:dyDescent="0.3">
      <c r="A135" s="169" t="s">
        <v>97</v>
      </c>
      <c r="B135" s="170"/>
      <c r="C135" s="49">
        <f>C133+C134</f>
        <v>8104.2995563546347</v>
      </c>
    </row>
    <row r="136" spans="1:3" x14ac:dyDescent="0.3">
      <c r="A136" s="166" t="s">
        <v>115</v>
      </c>
      <c r="B136" s="167"/>
      <c r="C136" s="51">
        <v>1</v>
      </c>
    </row>
    <row r="137" spans="1:3" ht="16.2" thickBot="1" x14ac:dyDescent="0.35">
      <c r="A137" s="168" t="s">
        <v>116</v>
      </c>
      <c r="B137" s="168"/>
      <c r="C137" s="50">
        <f>C135*C136</f>
        <v>8104.2995563546347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2"/>
  <dimension ref="A2:E49"/>
  <sheetViews>
    <sheetView topLeftCell="A13" workbookViewId="0">
      <selection activeCell="B25" sqref="B25"/>
    </sheetView>
  </sheetViews>
  <sheetFormatPr defaultColWidth="9.109375" defaultRowHeight="14.4" x14ac:dyDescent="0.3"/>
  <cols>
    <col min="1" max="1" width="23" style="77" bestFit="1" customWidth="1"/>
    <col min="2" max="2" width="23.109375" style="77" customWidth="1"/>
    <col min="3" max="3" width="30.6640625" style="77" customWidth="1"/>
    <col min="4" max="4" width="27.44140625" style="77" customWidth="1"/>
    <col min="5" max="5" width="13.88671875" style="77" customWidth="1"/>
    <col min="6" max="16384" width="9.109375" style="77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147</v>
      </c>
      <c r="B4" s="185"/>
      <c r="C4" s="185"/>
      <c r="D4" s="185"/>
      <c r="E4" s="186"/>
    </row>
    <row r="5" spans="1:5" ht="31.8" thickBot="1" x14ac:dyDescent="0.35">
      <c r="A5" s="78" t="s">
        <v>101</v>
      </c>
      <c r="B5" s="79" t="s">
        <v>9</v>
      </c>
      <c r="C5" s="79" t="s">
        <v>10</v>
      </c>
      <c r="D5" s="80" t="s">
        <v>12</v>
      </c>
      <c r="E5" s="81" t="s">
        <v>11</v>
      </c>
    </row>
    <row r="6" spans="1:5" ht="15.6" x14ac:dyDescent="0.3">
      <c r="A6" s="3"/>
      <c r="B6" s="114">
        <v>8.5</v>
      </c>
      <c r="C6" s="1">
        <v>2</v>
      </c>
      <c r="D6" s="48">
        <v>22</v>
      </c>
      <c r="E6" s="82">
        <f t="shared" ref="E6" si="0">B6*C6*D6</f>
        <v>374</v>
      </c>
    </row>
    <row r="7" spans="1:5" ht="15" thickBot="1" x14ac:dyDescent="0.35">
      <c r="A7" s="83"/>
      <c r="B7" s="84"/>
      <c r="C7" s="84"/>
      <c r="D7" s="84"/>
      <c r="E7" s="85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78" t="s">
        <v>2</v>
      </c>
      <c r="B9" s="79" t="s">
        <v>0</v>
      </c>
      <c r="C9" s="79" t="s">
        <v>14</v>
      </c>
      <c r="D9" s="79" t="s">
        <v>1</v>
      </c>
      <c r="E9" s="81" t="s">
        <v>15</v>
      </c>
    </row>
    <row r="10" spans="1:5" ht="16.2" thickBot="1" x14ac:dyDescent="0.35">
      <c r="A10" s="3"/>
      <c r="B10" s="5">
        <v>1954.45</v>
      </c>
      <c r="C10" s="4">
        <v>1</v>
      </c>
      <c r="D10" s="4">
        <v>0.06</v>
      </c>
      <c r="E10" s="82">
        <f t="shared" ref="E10" si="1">B10*C10*D10</f>
        <v>117.267</v>
      </c>
    </row>
    <row r="11" spans="1:5" ht="16.2" thickBot="1" x14ac:dyDescent="0.35">
      <c r="A11" s="83"/>
      <c r="B11" s="84"/>
      <c r="C11" s="4"/>
      <c r="D11" s="4"/>
      <c r="E11" s="82"/>
    </row>
    <row r="12" spans="1:5" ht="16.2" thickBot="1" x14ac:dyDescent="0.35">
      <c r="A12" s="187" t="s">
        <v>151</v>
      </c>
      <c r="B12" s="188"/>
      <c r="C12" s="188"/>
      <c r="D12" s="189"/>
      <c r="E12" s="85"/>
    </row>
    <row r="13" spans="1:5" ht="16.2" thickBot="1" x14ac:dyDescent="0.35">
      <c r="A13" s="78" t="s">
        <v>2</v>
      </c>
      <c r="B13" s="79" t="s">
        <v>11</v>
      </c>
      <c r="C13" s="79" t="s">
        <v>16</v>
      </c>
      <c r="D13" s="81" t="s">
        <v>18</v>
      </c>
      <c r="E13" s="85"/>
    </row>
    <row r="14" spans="1:5" ht="16.2" thickBot="1" x14ac:dyDescent="0.35">
      <c r="A14" s="3"/>
      <c r="B14" s="24">
        <f>E6</f>
        <v>374</v>
      </c>
      <c r="C14" s="24">
        <f>E10</f>
        <v>117.267</v>
      </c>
      <c r="D14" s="86">
        <f>B14-C14</f>
        <v>256.733</v>
      </c>
      <c r="E14" s="87"/>
    </row>
    <row r="15" spans="1:5" ht="16.2" thickBot="1" x14ac:dyDescent="0.35">
      <c r="C15" s="88"/>
      <c r="D15" s="86"/>
    </row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">
        <v>147</v>
      </c>
      <c r="B17" s="188"/>
      <c r="C17" s="188"/>
      <c r="D17" s="189"/>
    </row>
    <row r="18" spans="1:5" ht="16.2" thickBot="1" x14ac:dyDescent="0.35">
      <c r="A18" s="89" t="s">
        <v>2</v>
      </c>
      <c r="B18" s="90" t="s">
        <v>20</v>
      </c>
      <c r="C18" s="91" t="s">
        <v>12</v>
      </c>
      <c r="D18" s="92" t="s">
        <v>3</v>
      </c>
    </row>
    <row r="19" spans="1:5" ht="16.2" thickBot="1" x14ac:dyDescent="0.35">
      <c r="A19" s="3"/>
      <c r="B19" s="5">
        <v>34.75</v>
      </c>
      <c r="C19" s="48">
        <v>22</v>
      </c>
      <c r="D19" s="82">
        <f>(B19*C19)</f>
        <v>764.5</v>
      </c>
      <c r="E19" s="93"/>
    </row>
    <row r="20" spans="1:5" ht="16.2" thickBot="1" x14ac:dyDescent="0.35">
      <c r="A20" s="190" t="s">
        <v>114</v>
      </c>
      <c r="B20" s="192"/>
      <c r="C20" s="4">
        <v>0.18</v>
      </c>
      <c r="D20" s="82">
        <f>((B19*C19)*C20)</f>
        <v>137.60999999999999</v>
      </c>
    </row>
    <row r="21" spans="1:5" ht="15.6" x14ac:dyDescent="0.3">
      <c r="A21" s="190" t="s">
        <v>150</v>
      </c>
      <c r="B21" s="191"/>
      <c r="C21" s="192"/>
      <c r="D21" s="94">
        <f>D19-D20</f>
        <v>626.89</v>
      </c>
    </row>
    <row r="22" spans="1:5" ht="15.6" x14ac:dyDescent="0.3">
      <c r="A22" s="73"/>
      <c r="B22" s="95"/>
      <c r="C22" s="74"/>
      <c r="D22" s="96"/>
    </row>
    <row r="23" spans="1:5" ht="16.2" thickBot="1" x14ac:dyDescent="0.35">
      <c r="A23" s="193" t="s">
        <v>123</v>
      </c>
      <c r="B23" s="194"/>
      <c r="C23" s="194"/>
      <c r="D23" s="195"/>
    </row>
    <row r="24" spans="1:5" ht="16.2" thickBot="1" x14ac:dyDescent="0.35">
      <c r="A24" s="89" t="s">
        <v>2</v>
      </c>
      <c r="B24" s="90" t="s">
        <v>111</v>
      </c>
      <c r="C24" s="91" t="s">
        <v>113</v>
      </c>
      <c r="D24" s="92" t="s">
        <v>3</v>
      </c>
      <c r="E24" s="93"/>
    </row>
    <row r="25" spans="1:5" ht="15.6" x14ac:dyDescent="0.3">
      <c r="A25" s="3"/>
      <c r="B25" s="5">
        <v>179.57</v>
      </c>
      <c r="C25" s="48">
        <v>0.05</v>
      </c>
      <c r="D25" s="82">
        <f>B25-(B25*C25)</f>
        <v>170.5915</v>
      </c>
    </row>
    <row r="26" spans="1:5" ht="15.6" x14ac:dyDescent="0.3">
      <c r="A26" s="196" t="s">
        <v>117</v>
      </c>
      <c r="B26" s="196"/>
      <c r="C26" s="196"/>
      <c r="D26" s="196"/>
    </row>
    <row r="27" spans="1:5" ht="15.6" x14ac:dyDescent="0.3">
      <c r="A27" s="196" t="s">
        <v>121</v>
      </c>
      <c r="B27" s="196"/>
      <c r="C27" s="196"/>
      <c r="D27" s="196"/>
    </row>
    <row r="28" spans="1:5" ht="15.6" x14ac:dyDescent="0.3">
      <c r="A28" s="97" t="s">
        <v>2</v>
      </c>
      <c r="B28" s="97" t="s">
        <v>3</v>
      </c>
      <c r="C28" s="129" t="s">
        <v>111</v>
      </c>
      <c r="D28" s="97" t="s">
        <v>183</v>
      </c>
    </row>
    <row r="29" spans="1:5" x14ac:dyDescent="0.3">
      <c r="A29" s="98" t="s">
        <v>118</v>
      </c>
      <c r="B29" s="115">
        <v>15.89</v>
      </c>
      <c r="C29" s="98">
        <f>B29/6</f>
        <v>2.6483333333333334</v>
      </c>
      <c r="D29" s="98">
        <f>C29</f>
        <v>2.6483333333333334</v>
      </c>
    </row>
    <row r="30" spans="1:5" x14ac:dyDescent="0.3">
      <c r="A30" s="98" t="s">
        <v>119</v>
      </c>
      <c r="B30" s="115">
        <v>80</v>
      </c>
      <c r="C30" s="98">
        <f>B30/6</f>
        <v>13.333333333333334</v>
      </c>
      <c r="D30" s="98">
        <f t="shared" ref="D30:D31" si="2">C30</f>
        <v>13.333333333333334</v>
      </c>
    </row>
    <row r="31" spans="1:5" x14ac:dyDescent="0.3">
      <c r="A31" s="98" t="s">
        <v>143</v>
      </c>
      <c r="B31" s="115">
        <v>1500</v>
      </c>
      <c r="C31" s="98">
        <f>B31/6</f>
        <v>250</v>
      </c>
      <c r="D31" s="98">
        <f t="shared" si="2"/>
        <v>250</v>
      </c>
    </row>
    <row r="32" spans="1:5" x14ac:dyDescent="0.3">
      <c r="A32" s="175" t="s">
        <v>5</v>
      </c>
      <c r="B32" s="176"/>
      <c r="C32" s="177"/>
      <c r="D32" s="98">
        <f>SUM(D29:D31)</f>
        <v>265.98166666666668</v>
      </c>
    </row>
    <row r="33" spans="1:4" ht="16.2" thickBot="1" x14ac:dyDescent="0.35">
      <c r="A33" s="178" t="s">
        <v>145</v>
      </c>
      <c r="B33" s="179"/>
      <c r="C33" s="179"/>
      <c r="D33" s="180"/>
    </row>
    <row r="34" spans="1:4" ht="16.2" thickBot="1" x14ac:dyDescent="0.35">
      <c r="A34" s="99" t="s">
        <v>26</v>
      </c>
      <c r="B34" s="100" t="s">
        <v>27</v>
      </c>
      <c r="C34" s="100" t="s">
        <v>28</v>
      </c>
      <c r="D34" s="101" t="s">
        <v>3</v>
      </c>
    </row>
    <row r="35" spans="1:4" ht="16.2" thickBot="1" x14ac:dyDescent="0.35">
      <c r="A35" s="6" t="s">
        <v>29</v>
      </c>
      <c r="B35" s="7">
        <v>3</v>
      </c>
      <c r="C35" s="116">
        <v>80</v>
      </c>
      <c r="D35" s="69">
        <f>C35*B35</f>
        <v>240</v>
      </c>
    </row>
    <row r="36" spans="1:4" ht="16.2" thickBot="1" x14ac:dyDescent="0.35">
      <c r="A36" s="8" t="s">
        <v>167</v>
      </c>
      <c r="B36" s="9">
        <v>3</v>
      </c>
      <c r="C36" s="116">
        <v>75</v>
      </c>
      <c r="D36" s="69">
        <f t="shared" ref="D36:D45" si="3">C36*B36</f>
        <v>225</v>
      </c>
    </row>
    <row r="37" spans="1:4" ht="16.2" thickBot="1" x14ac:dyDescent="0.35">
      <c r="A37" s="8" t="s">
        <v>168</v>
      </c>
      <c r="B37" s="9">
        <v>3</v>
      </c>
      <c r="C37" s="116">
        <v>75</v>
      </c>
      <c r="D37" s="69">
        <f t="shared" si="3"/>
        <v>225</v>
      </c>
    </row>
    <row r="38" spans="1:4" ht="16.2" thickBot="1" x14ac:dyDescent="0.35">
      <c r="A38" s="8" t="s">
        <v>169</v>
      </c>
      <c r="B38" s="9">
        <v>3</v>
      </c>
      <c r="C38" s="116">
        <v>50</v>
      </c>
      <c r="D38" s="69">
        <f t="shared" si="3"/>
        <v>150</v>
      </c>
    </row>
    <row r="39" spans="1:4" ht="16.2" thickBot="1" x14ac:dyDescent="0.35">
      <c r="A39" s="8" t="s">
        <v>170</v>
      </c>
      <c r="B39" s="9">
        <v>2</v>
      </c>
      <c r="C39" s="116">
        <v>150</v>
      </c>
      <c r="D39" s="69">
        <f t="shared" si="3"/>
        <v>300</v>
      </c>
    </row>
    <row r="40" spans="1:4" ht="16.2" thickBot="1" x14ac:dyDescent="0.35">
      <c r="A40" s="8" t="s">
        <v>142</v>
      </c>
      <c r="B40" s="9">
        <v>2</v>
      </c>
      <c r="C40" s="116">
        <v>60</v>
      </c>
      <c r="D40" s="69">
        <f t="shared" si="3"/>
        <v>120</v>
      </c>
    </row>
    <row r="41" spans="1:4" ht="16.2" thickBot="1" x14ac:dyDescent="0.35">
      <c r="A41" s="8" t="s">
        <v>120</v>
      </c>
      <c r="B41" s="9">
        <v>5</v>
      </c>
      <c r="C41" s="116">
        <v>15</v>
      </c>
      <c r="D41" s="69">
        <f t="shared" si="3"/>
        <v>75</v>
      </c>
    </row>
    <row r="42" spans="1:4" ht="16.2" thickBot="1" x14ac:dyDescent="0.35">
      <c r="A42" s="8" t="s">
        <v>171</v>
      </c>
      <c r="B42" s="9">
        <v>1</v>
      </c>
      <c r="C42" s="116">
        <v>35</v>
      </c>
      <c r="D42" s="69">
        <f t="shared" si="3"/>
        <v>35</v>
      </c>
    </row>
    <row r="43" spans="1:4" ht="16.2" thickBot="1" x14ac:dyDescent="0.35">
      <c r="A43" s="8" t="s">
        <v>172</v>
      </c>
      <c r="B43" s="9">
        <v>1</v>
      </c>
      <c r="C43" s="116">
        <v>3.5</v>
      </c>
      <c r="D43" s="69">
        <f t="shared" si="3"/>
        <v>3.5</v>
      </c>
    </row>
    <row r="44" spans="1:4" ht="16.2" thickBot="1" x14ac:dyDescent="0.35">
      <c r="A44" s="8" t="s">
        <v>173</v>
      </c>
      <c r="B44" s="9">
        <v>1</v>
      </c>
      <c r="C44" s="116">
        <v>180</v>
      </c>
      <c r="D44" s="69">
        <f t="shared" si="3"/>
        <v>180</v>
      </c>
    </row>
    <row r="45" spans="1:4" ht="16.2" thickBot="1" x14ac:dyDescent="0.35">
      <c r="A45" s="8" t="s">
        <v>110</v>
      </c>
      <c r="B45" s="9">
        <v>2</v>
      </c>
      <c r="C45" s="116">
        <v>55</v>
      </c>
      <c r="D45" s="69">
        <f t="shared" si="3"/>
        <v>110</v>
      </c>
    </row>
    <row r="46" spans="1:4" ht="16.2" thickBot="1" x14ac:dyDescent="0.35">
      <c r="A46" s="181" t="s">
        <v>30</v>
      </c>
      <c r="B46" s="182"/>
      <c r="C46" s="183"/>
      <c r="D46" s="102"/>
    </row>
    <row r="47" spans="1:4" ht="16.2" thickBot="1" x14ac:dyDescent="0.35">
      <c r="A47" s="181" t="s">
        <v>31</v>
      </c>
      <c r="B47" s="182"/>
      <c r="C47" s="183"/>
      <c r="D47" s="103"/>
    </row>
    <row r="48" spans="1:4" ht="16.2" thickBot="1" x14ac:dyDescent="0.35">
      <c r="A48" s="104" t="s">
        <v>2</v>
      </c>
      <c r="B48" s="105" t="s">
        <v>174</v>
      </c>
      <c r="C48" s="106" t="s">
        <v>32</v>
      </c>
      <c r="D48" s="103"/>
    </row>
    <row r="49" spans="1:4" ht="15.6" x14ac:dyDescent="0.3">
      <c r="A49" s="3"/>
      <c r="B49" s="11">
        <f>SUM(D35:D45)</f>
        <v>1663.5</v>
      </c>
      <c r="C49" s="107">
        <f>B49/6</f>
        <v>277.25</v>
      </c>
      <c r="D49" s="10"/>
    </row>
  </sheetData>
  <sheetProtection password="F668" sheet="1" objects="1" scenarios="1"/>
  <mergeCells count="15">
    <mergeCell ref="A46:C46"/>
    <mergeCell ref="A47:C47"/>
    <mergeCell ref="A17:D17"/>
    <mergeCell ref="A3:E3"/>
    <mergeCell ref="A4:E4"/>
    <mergeCell ref="A8:E8"/>
    <mergeCell ref="A12:D12"/>
    <mergeCell ref="A16:D16"/>
    <mergeCell ref="A20:B20"/>
    <mergeCell ref="A21:C21"/>
    <mergeCell ref="A23:D23"/>
    <mergeCell ref="A26:D26"/>
    <mergeCell ref="A27:D27"/>
    <mergeCell ref="A32:C32"/>
    <mergeCell ref="A33:D33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37"/>
  <sheetViews>
    <sheetView showGridLines="0" workbookViewId="0">
      <selection activeCell="A2" sqref="A2:D2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1" t="s">
        <v>98</v>
      </c>
      <c r="B1" s="161"/>
      <c r="C1" s="161"/>
      <c r="D1" s="161"/>
    </row>
    <row r="2" spans="1:5" ht="22.8" x14ac:dyDescent="0.4">
      <c r="A2" s="161" t="s">
        <v>99</v>
      </c>
      <c r="B2" s="161"/>
      <c r="C2" s="161"/>
      <c r="D2" s="161"/>
    </row>
    <row r="3" spans="1:5" ht="27.75" customHeight="1" x14ac:dyDescent="0.3">
      <c r="A3" s="163"/>
      <c r="B3" s="163"/>
      <c r="C3" s="163"/>
      <c r="D3" s="163"/>
    </row>
    <row r="4" spans="1:5" x14ac:dyDescent="0.3">
      <c r="A4" s="32" t="s">
        <v>107</v>
      </c>
      <c r="B4" s="165" t="s">
        <v>166</v>
      </c>
      <c r="C4" s="165"/>
    </row>
    <row r="5" spans="1:5" x14ac:dyDescent="0.3">
      <c r="A5" s="32" t="s">
        <v>108</v>
      </c>
      <c r="B5" s="165" t="s">
        <v>138</v>
      </c>
      <c r="C5" s="165"/>
      <c r="E5" s="53"/>
    </row>
    <row r="6" spans="1:5" x14ac:dyDescent="0.3">
      <c r="A6" s="32"/>
      <c r="B6" s="165"/>
      <c r="C6" s="165"/>
    </row>
    <row r="7" spans="1:5" x14ac:dyDescent="0.3">
      <c r="A7" s="162" t="s">
        <v>33</v>
      </c>
      <c r="B7" s="162"/>
      <c r="C7" s="162"/>
    </row>
    <row r="8" spans="1:5" ht="16.2" thickBot="1" x14ac:dyDescent="0.35"/>
    <row r="9" spans="1:5" ht="16.2" thickBot="1" x14ac:dyDescent="0.35">
      <c r="A9" s="13">
        <v>1</v>
      </c>
      <c r="B9" s="14" t="s">
        <v>34</v>
      </c>
      <c r="C9" s="14" t="s">
        <v>35</v>
      </c>
    </row>
    <row r="10" spans="1:5" ht="16.2" thickBot="1" x14ac:dyDescent="0.35">
      <c r="A10" s="15" t="s">
        <v>36</v>
      </c>
      <c r="B10" s="16" t="s">
        <v>37</v>
      </c>
      <c r="C10" s="23">
        <v>1954.45</v>
      </c>
    </row>
    <row r="11" spans="1:5" ht="16.2" thickBot="1" x14ac:dyDescent="0.35">
      <c r="A11" s="15" t="s">
        <v>38</v>
      </c>
      <c r="B11" s="16" t="s">
        <v>112</v>
      </c>
      <c r="C11" s="23">
        <f>C10*0.3</f>
        <v>586.33500000000004</v>
      </c>
    </row>
    <row r="12" spans="1:5" ht="16.2" thickBot="1" x14ac:dyDescent="0.35">
      <c r="A12" s="159" t="s">
        <v>5</v>
      </c>
      <c r="B12" s="160"/>
      <c r="C12" s="39">
        <f>SUM(C10:C11)</f>
        <v>2540.7849999999999</v>
      </c>
    </row>
    <row r="15" spans="1:5" x14ac:dyDescent="0.3">
      <c r="A15" s="158" t="s">
        <v>46</v>
      </c>
      <c r="B15" s="158"/>
      <c r="C15" s="158"/>
    </row>
    <row r="16" spans="1:5" x14ac:dyDescent="0.3">
      <c r="A16" s="12"/>
    </row>
    <row r="17" spans="1:4" x14ac:dyDescent="0.3">
      <c r="A17" s="155" t="s">
        <v>47</v>
      </c>
      <c r="B17" s="155"/>
      <c r="C17" s="155"/>
    </row>
    <row r="18" spans="1:4" ht="16.2" thickBot="1" x14ac:dyDescent="0.35"/>
    <row r="19" spans="1:4" ht="16.2" thickBot="1" x14ac:dyDescent="0.35">
      <c r="A19" s="13" t="s">
        <v>48</v>
      </c>
      <c r="B19" s="14" t="s">
        <v>49</v>
      </c>
      <c r="C19" s="14" t="s">
        <v>55</v>
      </c>
      <c r="D19" s="22" t="s">
        <v>35</v>
      </c>
    </row>
    <row r="20" spans="1:4" ht="16.2" thickBot="1" x14ac:dyDescent="0.35">
      <c r="A20" s="15" t="s">
        <v>36</v>
      </c>
      <c r="B20" s="35" t="s">
        <v>50</v>
      </c>
      <c r="C20" s="31">
        <v>8.3299999999999999E-2</v>
      </c>
      <c r="D20" s="36">
        <f>C$12*C20</f>
        <v>211.64739049999997</v>
      </c>
    </row>
    <row r="21" spans="1:4" ht="16.2" thickBot="1" x14ac:dyDescent="0.35">
      <c r="A21" s="15" t="s">
        <v>38</v>
      </c>
      <c r="B21" s="33" t="s">
        <v>51</v>
      </c>
      <c r="C21" s="37">
        <v>0.121</v>
      </c>
      <c r="D21" s="38">
        <f>C$12*C21</f>
        <v>307.43498499999998</v>
      </c>
    </row>
    <row r="22" spans="1:4" ht="16.2" thickBot="1" x14ac:dyDescent="0.35">
      <c r="A22" s="156" t="s">
        <v>5</v>
      </c>
      <c r="B22" s="157"/>
      <c r="C22" s="40">
        <f>SUM(C20:C21)</f>
        <v>0.20429999999999998</v>
      </c>
      <c r="D22" s="41">
        <f>C$12*C22</f>
        <v>519.0823754999999</v>
      </c>
    </row>
    <row r="25" spans="1:4" ht="32.25" customHeight="1" x14ac:dyDescent="0.3">
      <c r="A25" s="164" t="s">
        <v>52</v>
      </c>
      <c r="B25" s="164"/>
      <c r="C25" s="164"/>
      <c r="D25" s="164"/>
    </row>
    <row r="26" spans="1:4" ht="16.2" thickBot="1" x14ac:dyDescent="0.35"/>
    <row r="27" spans="1:4" ht="16.2" thickBot="1" x14ac:dyDescent="0.35">
      <c r="A27" s="13" t="s">
        <v>53</v>
      </c>
      <c r="B27" s="14" t="s">
        <v>54</v>
      </c>
      <c r="C27" s="14" t="s">
        <v>55</v>
      </c>
      <c r="D27" s="14" t="s">
        <v>35</v>
      </c>
    </row>
    <row r="28" spans="1:4" ht="16.2" thickBot="1" x14ac:dyDescent="0.35">
      <c r="A28" s="15" t="s">
        <v>36</v>
      </c>
      <c r="B28" s="16" t="s">
        <v>56</v>
      </c>
      <c r="C28" s="17">
        <v>0.2</v>
      </c>
      <c r="D28" s="38">
        <f t="shared" ref="D28:D36" si="0">(D$22+C$12)*C28</f>
        <v>611.97347509999997</v>
      </c>
    </row>
    <row r="29" spans="1:4" ht="16.2" thickBot="1" x14ac:dyDescent="0.35">
      <c r="A29" s="15" t="s">
        <v>38</v>
      </c>
      <c r="B29" s="16" t="s">
        <v>57</v>
      </c>
      <c r="C29" s="17">
        <v>2.5000000000000001E-2</v>
      </c>
      <c r="D29" s="38">
        <f t="shared" si="0"/>
        <v>76.496684387499997</v>
      </c>
    </row>
    <row r="30" spans="1:4" ht="16.2" thickBot="1" x14ac:dyDescent="0.35">
      <c r="A30" s="15" t="s">
        <v>39</v>
      </c>
      <c r="B30" s="16" t="s">
        <v>58</v>
      </c>
      <c r="C30" s="108">
        <v>0.03</v>
      </c>
      <c r="D30" s="38">
        <f t="shared" si="0"/>
        <v>91.796021264999993</v>
      </c>
    </row>
    <row r="31" spans="1:4" ht="16.2" thickBot="1" x14ac:dyDescent="0.35">
      <c r="A31" s="15" t="s">
        <v>40</v>
      </c>
      <c r="B31" s="16" t="s">
        <v>59</v>
      </c>
      <c r="C31" s="17">
        <v>1.4999999999999999E-2</v>
      </c>
      <c r="D31" s="38">
        <f t="shared" si="0"/>
        <v>45.898010632499997</v>
      </c>
    </row>
    <row r="32" spans="1:4" ht="16.2" thickBot="1" x14ac:dyDescent="0.35">
      <c r="A32" s="15" t="s">
        <v>41</v>
      </c>
      <c r="B32" s="16" t="s">
        <v>60</v>
      </c>
      <c r="C32" s="17">
        <v>0.01</v>
      </c>
      <c r="D32" s="38">
        <f t="shared" si="0"/>
        <v>30.598673755</v>
      </c>
    </row>
    <row r="33" spans="1:5" ht="16.2" thickBot="1" x14ac:dyDescent="0.35">
      <c r="A33" s="15" t="s">
        <v>43</v>
      </c>
      <c r="B33" s="16" t="s">
        <v>6</v>
      </c>
      <c r="C33" s="17">
        <v>6.0000000000000001E-3</v>
      </c>
      <c r="D33" s="38">
        <f t="shared" si="0"/>
        <v>18.359204253000001</v>
      </c>
    </row>
    <row r="34" spans="1:5" ht="16.2" thickBot="1" x14ac:dyDescent="0.35">
      <c r="A34" s="15" t="s">
        <v>44</v>
      </c>
      <c r="B34" s="16" t="s">
        <v>7</v>
      </c>
      <c r="C34" s="17">
        <v>2E-3</v>
      </c>
      <c r="D34" s="38">
        <f t="shared" si="0"/>
        <v>6.1197347510000002</v>
      </c>
    </row>
    <row r="35" spans="1:5" ht="16.2" thickBot="1" x14ac:dyDescent="0.35">
      <c r="A35" s="15" t="s">
        <v>61</v>
      </c>
      <c r="B35" s="16" t="s">
        <v>8</v>
      </c>
      <c r="C35" s="17">
        <v>0.08</v>
      </c>
      <c r="D35" s="38">
        <f t="shared" si="0"/>
        <v>244.78939004</v>
      </c>
    </row>
    <row r="36" spans="1:5" ht="16.2" thickBot="1" x14ac:dyDescent="0.35">
      <c r="A36" s="156" t="s">
        <v>62</v>
      </c>
      <c r="B36" s="157"/>
      <c r="C36" s="17">
        <f>SUM(C28:C35)</f>
        <v>0.36800000000000005</v>
      </c>
      <c r="D36" s="38">
        <f t="shared" si="0"/>
        <v>1126.0311941840002</v>
      </c>
      <c r="E36" s="68">
        <f>C36*C22</f>
        <v>7.5182399999999996E-2</v>
      </c>
    </row>
    <row r="39" spans="1:5" x14ac:dyDescent="0.3">
      <c r="A39" s="155" t="s">
        <v>63</v>
      </c>
      <c r="B39" s="155"/>
      <c r="C39" s="155"/>
    </row>
    <row r="40" spans="1:5" ht="16.2" thickBot="1" x14ac:dyDescent="0.35"/>
    <row r="41" spans="1:5" ht="16.2" thickBot="1" x14ac:dyDescent="0.35">
      <c r="A41" s="13" t="s">
        <v>64</v>
      </c>
      <c r="B41" s="14" t="s">
        <v>65</v>
      </c>
      <c r="C41" s="14" t="s">
        <v>35</v>
      </c>
    </row>
    <row r="42" spans="1:5" ht="16.2" thickBot="1" x14ac:dyDescent="0.35">
      <c r="A42" s="15" t="s">
        <v>36</v>
      </c>
      <c r="B42" s="16" t="s">
        <v>66</v>
      </c>
      <c r="C42" s="25">
        <f>'Planilha de Apoio - P 12 x 36'!D14</f>
        <v>141.47300000000001</v>
      </c>
    </row>
    <row r="43" spans="1:5" ht="16.2" thickBot="1" x14ac:dyDescent="0.35">
      <c r="A43" s="15" t="s">
        <v>38</v>
      </c>
      <c r="B43" s="16" t="s">
        <v>109</v>
      </c>
      <c r="C43" s="23">
        <f>'Planilha de Apoio - P 12 x 36'!D21</f>
        <v>433.69389999999999</v>
      </c>
    </row>
    <row r="44" spans="1:5" ht="16.2" thickBot="1" x14ac:dyDescent="0.35">
      <c r="A44" s="15" t="s">
        <v>39</v>
      </c>
      <c r="B44" s="16" t="s">
        <v>122</v>
      </c>
      <c r="C44" s="109">
        <v>15</v>
      </c>
    </row>
    <row r="45" spans="1:5" ht="16.2" thickBot="1" x14ac:dyDescent="0.35">
      <c r="A45" s="46" t="s">
        <v>40</v>
      </c>
      <c r="B45" s="34" t="s">
        <v>139</v>
      </c>
      <c r="C45" s="23">
        <f>'Planilha de Apoio - P 12 x 36'!D25</f>
        <v>170.5915</v>
      </c>
    </row>
    <row r="46" spans="1:5" ht="16.2" thickBot="1" x14ac:dyDescent="0.35">
      <c r="A46" s="46" t="s">
        <v>41</v>
      </c>
      <c r="B46" s="110" t="s">
        <v>140</v>
      </c>
      <c r="C46" s="109"/>
    </row>
    <row r="47" spans="1:5" ht="16.2" thickBot="1" x14ac:dyDescent="0.35">
      <c r="A47" s="159" t="s">
        <v>5</v>
      </c>
      <c r="B47" s="160"/>
      <c r="C47" s="23">
        <f>SUM(C42:C46)</f>
        <v>760.75839999999994</v>
      </c>
    </row>
    <row r="50" spans="1:4" x14ac:dyDescent="0.3">
      <c r="A50" s="155" t="s">
        <v>67</v>
      </c>
      <c r="B50" s="155"/>
      <c r="C50" s="155"/>
    </row>
    <row r="51" spans="1:4" ht="16.2" thickBot="1" x14ac:dyDescent="0.35"/>
    <row r="52" spans="1:4" ht="16.2" thickBot="1" x14ac:dyDescent="0.35">
      <c r="A52" s="13">
        <v>2</v>
      </c>
      <c r="B52" s="14" t="s">
        <v>68</v>
      </c>
      <c r="C52" s="14" t="s">
        <v>35</v>
      </c>
    </row>
    <row r="53" spans="1:4" ht="16.2" thickBot="1" x14ac:dyDescent="0.35">
      <c r="A53" s="15" t="s">
        <v>48</v>
      </c>
      <c r="B53" s="16" t="s">
        <v>49</v>
      </c>
      <c r="C53" s="23">
        <f>D22</f>
        <v>519.0823754999999</v>
      </c>
    </row>
    <row r="54" spans="1:4" ht="16.2" thickBot="1" x14ac:dyDescent="0.35">
      <c r="A54" s="15" t="s">
        <v>53</v>
      </c>
      <c r="B54" s="16" t="s">
        <v>54</v>
      </c>
      <c r="C54" s="23">
        <f>D36</f>
        <v>1126.0311941840002</v>
      </c>
    </row>
    <row r="55" spans="1:4" ht="16.2" thickBot="1" x14ac:dyDescent="0.35">
      <c r="A55" s="15" t="s">
        <v>64</v>
      </c>
      <c r="B55" s="16" t="s">
        <v>65</v>
      </c>
      <c r="C55" s="23">
        <f>C47</f>
        <v>760.75839999999994</v>
      </c>
    </row>
    <row r="56" spans="1:4" ht="16.2" thickBot="1" x14ac:dyDescent="0.35">
      <c r="A56" s="156" t="s">
        <v>5</v>
      </c>
      <c r="B56" s="157"/>
      <c r="C56" s="23">
        <f>SUM(C53:C55)</f>
        <v>2405.8719696839999</v>
      </c>
    </row>
    <row r="57" spans="1:4" x14ac:dyDescent="0.3">
      <c r="A57" s="2"/>
    </row>
    <row r="59" spans="1:4" x14ac:dyDescent="0.3">
      <c r="A59" s="158" t="s">
        <v>69</v>
      </c>
      <c r="B59" s="158"/>
      <c r="C59" s="158"/>
    </row>
    <row r="60" spans="1:4" ht="16.2" thickBot="1" x14ac:dyDescent="0.35"/>
    <row r="61" spans="1:4" ht="16.2" thickBot="1" x14ac:dyDescent="0.35">
      <c r="A61" s="13">
        <v>3</v>
      </c>
      <c r="B61" s="14" t="s">
        <v>70</v>
      </c>
      <c r="C61" s="22" t="s">
        <v>55</v>
      </c>
      <c r="D61" s="22" t="s">
        <v>35</v>
      </c>
    </row>
    <row r="62" spans="1:4" ht="16.2" thickBot="1" x14ac:dyDescent="0.35">
      <c r="A62" s="15" t="s">
        <v>36</v>
      </c>
      <c r="B62" s="18" t="s">
        <v>71</v>
      </c>
      <c r="C62" s="28">
        <v>4.1999999999999997E-3</v>
      </c>
      <c r="D62" s="23">
        <f>(C$12)*C62</f>
        <v>10.671296999999999</v>
      </c>
    </row>
    <row r="63" spans="1:4" ht="16.2" thickBot="1" x14ac:dyDescent="0.35">
      <c r="A63" s="15" t="s">
        <v>38</v>
      </c>
      <c r="B63" s="26" t="s">
        <v>72</v>
      </c>
      <c r="C63" s="29">
        <f>C62*C35</f>
        <v>3.3599999999999998E-4</v>
      </c>
      <c r="D63" s="23">
        <f>(C$12)*C63</f>
        <v>0.85370375999999992</v>
      </c>
    </row>
    <row r="64" spans="1:4" ht="16.2" thickBot="1" x14ac:dyDescent="0.35">
      <c r="A64" s="15" t="s">
        <v>39</v>
      </c>
      <c r="B64" s="18" t="s">
        <v>126</v>
      </c>
      <c r="C64" s="27">
        <v>3.5999999999999999E-3</v>
      </c>
      <c r="D64" s="23">
        <f>C64*C12</f>
        <v>9.146825999999999</v>
      </c>
    </row>
    <row r="65" spans="1:4" ht="16.2" thickBot="1" x14ac:dyDescent="0.35">
      <c r="A65" s="15" t="s">
        <v>40</v>
      </c>
      <c r="B65" s="18" t="s">
        <v>74</v>
      </c>
      <c r="C65" s="30">
        <v>1.9400000000000001E-2</v>
      </c>
      <c r="D65" s="23">
        <f>(C$12)*C65</f>
        <v>49.291229000000001</v>
      </c>
    </row>
    <row r="66" spans="1:4" ht="16.2" thickBot="1" x14ac:dyDescent="0.35">
      <c r="A66" s="15" t="s">
        <v>41</v>
      </c>
      <c r="B66" s="18" t="s">
        <v>75</v>
      </c>
      <c r="C66" s="27">
        <f>C65*C36</f>
        <v>7.1392000000000009E-3</v>
      </c>
      <c r="D66" s="23">
        <f>C66*C12</f>
        <v>18.139172272</v>
      </c>
    </row>
    <row r="67" spans="1:4" ht="16.2" thickBot="1" x14ac:dyDescent="0.35">
      <c r="A67" s="15" t="s">
        <v>43</v>
      </c>
      <c r="B67" s="18" t="s">
        <v>127</v>
      </c>
      <c r="C67" s="27">
        <v>3.6400000000000002E-2</v>
      </c>
      <c r="D67" s="23">
        <f>C67*C12</f>
        <v>92.484573999999995</v>
      </c>
    </row>
    <row r="68" spans="1:4" ht="16.2" thickBot="1" x14ac:dyDescent="0.35">
      <c r="A68" s="156" t="s">
        <v>5</v>
      </c>
      <c r="B68" s="157"/>
      <c r="C68" s="27">
        <f>SUM(C62:C67)</f>
        <v>7.1075200000000005E-2</v>
      </c>
      <c r="D68" s="23">
        <f>SUM(D62:D67)</f>
        <v>180.58680203199998</v>
      </c>
    </row>
    <row r="71" spans="1:4" x14ac:dyDescent="0.3">
      <c r="A71" s="158" t="s">
        <v>77</v>
      </c>
      <c r="B71" s="158"/>
      <c r="C71" s="158"/>
    </row>
    <row r="74" spans="1:4" x14ac:dyDescent="0.3">
      <c r="A74" s="155" t="s">
        <v>78</v>
      </c>
      <c r="B74" s="155"/>
      <c r="C74" s="155"/>
    </row>
    <row r="75" spans="1:4" ht="16.2" thickBot="1" x14ac:dyDescent="0.35">
      <c r="A75" s="12"/>
    </row>
    <row r="76" spans="1:4" ht="16.2" thickBot="1" x14ac:dyDescent="0.35">
      <c r="A76" s="13" t="s">
        <v>79</v>
      </c>
      <c r="B76" s="14" t="s">
        <v>80</v>
      </c>
      <c r="C76" s="22" t="s">
        <v>55</v>
      </c>
      <c r="D76" s="22" t="s">
        <v>35</v>
      </c>
    </row>
    <row r="77" spans="1:4" ht="16.2" thickBot="1" x14ac:dyDescent="0.35">
      <c r="A77" s="15" t="s">
        <v>36</v>
      </c>
      <c r="B77" s="16" t="s">
        <v>158</v>
      </c>
      <c r="C77" s="27">
        <f>1/12/12</f>
        <v>6.9444444444444441E-3</v>
      </c>
      <c r="D77" s="23">
        <f t="shared" ref="D77:D83" si="1">(C$12)*C77</f>
        <v>17.644340277777776</v>
      </c>
    </row>
    <row r="78" spans="1:4" ht="16.2" thickBot="1" x14ac:dyDescent="0.35">
      <c r="A78" s="15" t="s">
        <v>38</v>
      </c>
      <c r="B78" s="16" t="s">
        <v>80</v>
      </c>
      <c r="C78" s="111">
        <v>0.02</v>
      </c>
      <c r="D78" s="23">
        <f t="shared" si="1"/>
        <v>50.8157</v>
      </c>
    </row>
    <row r="79" spans="1:4" ht="16.2" thickBot="1" x14ac:dyDescent="0.35">
      <c r="A79" s="15" t="s">
        <v>39</v>
      </c>
      <c r="B79" s="16" t="s">
        <v>81</v>
      </c>
      <c r="C79" s="111">
        <v>1.4999999999999999E-2</v>
      </c>
      <c r="D79" s="23">
        <f t="shared" si="1"/>
        <v>38.111774999999994</v>
      </c>
    </row>
    <row r="80" spans="1:4" ht="16.2" thickBot="1" x14ac:dyDescent="0.35">
      <c r="A80" s="15" t="s">
        <v>40</v>
      </c>
      <c r="B80" s="16" t="s">
        <v>82</v>
      </c>
      <c r="C80" s="111">
        <v>0.01</v>
      </c>
      <c r="D80" s="23">
        <f t="shared" si="1"/>
        <v>25.40785</v>
      </c>
    </row>
    <row r="81" spans="1:6" ht="16.2" thickBot="1" x14ac:dyDescent="0.35">
      <c r="A81" s="15" t="s">
        <v>41</v>
      </c>
      <c r="B81" s="16" t="s">
        <v>83</v>
      </c>
      <c r="C81" s="111">
        <v>0.01</v>
      </c>
      <c r="D81" s="23">
        <f t="shared" si="1"/>
        <v>25.40785</v>
      </c>
    </row>
    <row r="82" spans="1:6" ht="16.2" thickBot="1" x14ac:dyDescent="0.35">
      <c r="A82" s="15" t="s">
        <v>43</v>
      </c>
      <c r="B82" s="112" t="s">
        <v>45</v>
      </c>
      <c r="C82" s="111">
        <v>0</v>
      </c>
      <c r="D82" s="23">
        <f t="shared" si="1"/>
        <v>0</v>
      </c>
    </row>
    <row r="83" spans="1:6" ht="16.2" thickBot="1" x14ac:dyDescent="0.35">
      <c r="A83" s="156" t="s">
        <v>62</v>
      </c>
      <c r="B83" s="157"/>
      <c r="C83" s="27">
        <f>SUM(C77:C82)</f>
        <v>6.1944444444444448E-2</v>
      </c>
      <c r="D83" s="23">
        <f t="shared" si="1"/>
        <v>157.38751527777777</v>
      </c>
    </row>
    <row r="84" spans="1:6" x14ac:dyDescent="0.3">
      <c r="C84" s="53">
        <f>C22+C36+C68+C83+E36</f>
        <v>0.78050204444444449</v>
      </c>
    </row>
    <row r="86" spans="1:6" x14ac:dyDescent="0.3">
      <c r="A86" s="155" t="s">
        <v>84</v>
      </c>
      <c r="B86" s="155"/>
      <c r="C86" s="155"/>
      <c r="D86" s="75"/>
      <c r="E86" s="75"/>
      <c r="F86" s="75"/>
    </row>
    <row r="87" spans="1:6" ht="16.2" thickBot="1" x14ac:dyDescent="0.35">
      <c r="A87" s="12"/>
      <c r="D87" s="75"/>
      <c r="E87" s="72"/>
      <c r="F87" s="72"/>
    </row>
    <row r="88" spans="1:6" ht="16.2" thickBot="1" x14ac:dyDescent="0.35">
      <c r="A88" s="13" t="s">
        <v>85</v>
      </c>
      <c r="B88" s="54" t="s">
        <v>124</v>
      </c>
      <c r="C88" s="14" t="s">
        <v>35</v>
      </c>
      <c r="D88" s="75"/>
      <c r="E88" s="72"/>
      <c r="F88" s="70">
        <f>C10+C11</f>
        <v>2540.7849999999999</v>
      </c>
    </row>
    <row r="89" spans="1:6" ht="16.2" thickBot="1" x14ac:dyDescent="0.35">
      <c r="A89" s="15" t="s">
        <v>36</v>
      </c>
      <c r="B89" s="16" t="s">
        <v>100</v>
      </c>
      <c r="C89" s="52">
        <f>F91*0.5</f>
        <v>140.62090072727273</v>
      </c>
      <c r="D89" s="75"/>
      <c r="E89" s="72"/>
      <c r="F89" s="70">
        <f>F88/220</f>
        <v>11.549022727272726</v>
      </c>
    </row>
    <row r="90" spans="1:6" ht="16.2" thickBot="1" x14ac:dyDescent="0.35">
      <c r="A90" s="156" t="s">
        <v>5</v>
      </c>
      <c r="B90" s="157"/>
      <c r="C90" s="52">
        <f>C89</f>
        <v>140.62090072727273</v>
      </c>
      <c r="D90" s="75"/>
      <c r="E90" s="72"/>
      <c r="F90" s="70">
        <f>F89*1.6</f>
        <v>18.478436363636362</v>
      </c>
    </row>
    <row r="91" spans="1:6" x14ac:dyDescent="0.3">
      <c r="D91" s="75"/>
      <c r="E91" s="72"/>
      <c r="F91" s="70">
        <f>F90*15.22</f>
        <v>281.24180145454545</v>
      </c>
    </row>
    <row r="92" spans="1:6" x14ac:dyDescent="0.3">
      <c r="D92" s="75"/>
      <c r="E92" s="72"/>
      <c r="F92" s="72"/>
    </row>
    <row r="93" spans="1:6" x14ac:dyDescent="0.3">
      <c r="A93" s="155" t="s">
        <v>87</v>
      </c>
      <c r="B93" s="155"/>
      <c r="C93" s="155"/>
      <c r="D93" s="75"/>
      <c r="E93" s="75"/>
      <c r="F93" s="75"/>
    </row>
    <row r="94" spans="1:6" ht="16.2" thickBot="1" x14ac:dyDescent="0.35">
      <c r="A94" s="12"/>
      <c r="D94" s="75"/>
      <c r="E94" s="75"/>
      <c r="F94" s="75"/>
    </row>
    <row r="95" spans="1:6" ht="16.2" thickBot="1" x14ac:dyDescent="0.35">
      <c r="A95" s="13">
        <v>4</v>
      </c>
      <c r="B95" s="14" t="s">
        <v>88</v>
      </c>
      <c r="C95" s="14" t="s">
        <v>35</v>
      </c>
    </row>
    <row r="96" spans="1:6" ht="16.2" thickBot="1" x14ac:dyDescent="0.35">
      <c r="A96" s="15" t="s">
        <v>79</v>
      </c>
      <c r="B96" s="16" t="s">
        <v>80</v>
      </c>
      <c r="C96" s="23">
        <f>D83</f>
        <v>157.38751527777777</v>
      </c>
    </row>
    <row r="97" spans="1:3" ht="16.2" thickBot="1" x14ac:dyDescent="0.35">
      <c r="A97" s="15" t="s">
        <v>85</v>
      </c>
      <c r="B97" s="16" t="s">
        <v>86</v>
      </c>
      <c r="C97" s="23">
        <f>C90</f>
        <v>140.62090072727273</v>
      </c>
    </row>
    <row r="98" spans="1:3" ht="16.2" thickBot="1" x14ac:dyDescent="0.35">
      <c r="A98" s="156" t="s">
        <v>5</v>
      </c>
      <c r="B98" s="157"/>
      <c r="C98" s="39">
        <f>C96+C97</f>
        <v>298.00841600505049</v>
      </c>
    </row>
    <row r="101" spans="1:3" x14ac:dyDescent="0.3">
      <c r="A101" s="158" t="s">
        <v>89</v>
      </c>
      <c r="B101" s="158"/>
      <c r="C101" s="158"/>
    </row>
    <row r="102" spans="1:3" ht="16.2" thickBot="1" x14ac:dyDescent="0.35"/>
    <row r="103" spans="1:3" ht="16.2" thickBot="1" x14ac:dyDescent="0.35">
      <c r="A103" s="13">
        <v>5</v>
      </c>
      <c r="B103" s="19" t="s">
        <v>21</v>
      </c>
      <c r="C103" s="14" t="s">
        <v>35</v>
      </c>
    </row>
    <row r="104" spans="1:3" ht="16.2" thickBot="1" x14ac:dyDescent="0.35">
      <c r="A104" s="15" t="s">
        <v>36</v>
      </c>
      <c r="B104" s="16" t="s">
        <v>90</v>
      </c>
      <c r="C104" s="109">
        <f>'Planilha de Apoio - P 12 x 36'!C49</f>
        <v>277.25</v>
      </c>
    </row>
    <row r="105" spans="1:3" ht="16.2" thickBot="1" x14ac:dyDescent="0.35">
      <c r="A105" s="15" t="s">
        <v>38</v>
      </c>
      <c r="B105" s="16" t="s">
        <v>91</v>
      </c>
      <c r="C105" s="109">
        <f>'Planilha de Apoio - P 12 x 36'!D32</f>
        <v>132.99083333333334</v>
      </c>
    </row>
    <row r="106" spans="1:3" ht="16.2" thickBot="1" x14ac:dyDescent="0.35">
      <c r="A106" s="15" t="s">
        <v>39</v>
      </c>
      <c r="B106" s="112" t="s">
        <v>141</v>
      </c>
      <c r="C106" s="109"/>
    </row>
    <row r="107" spans="1:3" ht="16.2" thickBot="1" x14ac:dyDescent="0.35">
      <c r="A107" s="15" t="s">
        <v>40</v>
      </c>
      <c r="B107" s="112" t="s">
        <v>141</v>
      </c>
      <c r="C107" s="109"/>
    </row>
    <row r="108" spans="1:3" ht="16.2" thickBot="1" x14ac:dyDescent="0.35">
      <c r="A108" s="156" t="s">
        <v>62</v>
      </c>
      <c r="B108" s="157"/>
      <c r="C108" s="23">
        <f>SUM(C104:C107)</f>
        <v>410.24083333333334</v>
      </c>
    </row>
    <row r="111" spans="1:3" x14ac:dyDescent="0.3">
      <c r="A111" s="158" t="s">
        <v>92</v>
      </c>
      <c r="B111" s="158"/>
      <c r="C111" s="158"/>
    </row>
    <row r="112" spans="1:3" ht="16.2" thickBot="1" x14ac:dyDescent="0.35"/>
    <row r="113" spans="1:4" ht="16.2" thickBot="1" x14ac:dyDescent="0.35">
      <c r="A113" s="13">
        <v>6</v>
      </c>
      <c r="B113" s="19" t="s">
        <v>22</v>
      </c>
      <c r="C113" s="14" t="s">
        <v>55</v>
      </c>
      <c r="D113" s="14" t="s">
        <v>35</v>
      </c>
    </row>
    <row r="114" spans="1:4" ht="16.2" thickBot="1" x14ac:dyDescent="0.35">
      <c r="A114" s="15" t="s">
        <v>36</v>
      </c>
      <c r="B114" s="43" t="s">
        <v>23</v>
      </c>
      <c r="C114" s="108">
        <v>0.1</v>
      </c>
      <c r="D114" s="45">
        <f>C114*C133</f>
        <v>583.54930210543841</v>
      </c>
    </row>
    <row r="115" spans="1:4" ht="16.2" thickBot="1" x14ac:dyDescent="0.35">
      <c r="A115" s="15" t="s">
        <v>38</v>
      </c>
      <c r="B115" s="43" t="s">
        <v>25</v>
      </c>
      <c r="C115" s="108">
        <f>C114</f>
        <v>0.1</v>
      </c>
      <c r="D115" s="45">
        <f>C115*(C133+D114)</f>
        <v>641.9042323159822</v>
      </c>
    </row>
    <row r="116" spans="1:4" ht="16.2" thickBot="1" x14ac:dyDescent="0.35">
      <c r="A116" s="15" t="s">
        <v>39</v>
      </c>
      <c r="B116" s="16" t="s">
        <v>24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104</v>
      </c>
      <c r="C117" s="44">
        <f>C118+C119</f>
        <v>3.6499999999999998E-2</v>
      </c>
      <c r="D117" s="45">
        <f>C117*(C$133+D$114+D$115)</f>
        <v>257.72454927486683</v>
      </c>
    </row>
    <row r="118" spans="1:4" ht="16.2" thickBot="1" x14ac:dyDescent="0.35">
      <c r="A118" s="15"/>
      <c r="B118" s="16" t="s">
        <v>102</v>
      </c>
      <c r="C118" s="17">
        <v>0.03</v>
      </c>
      <c r="D118" s="23">
        <f>C118*(C$133+D$114+D$115)</f>
        <v>211.82839666427409</v>
      </c>
    </row>
    <row r="119" spans="1:4" ht="16.2" thickBot="1" x14ac:dyDescent="0.35">
      <c r="A119" s="15"/>
      <c r="B119" s="16" t="s">
        <v>103</v>
      </c>
      <c r="C119" s="17">
        <v>6.4999999999999997E-3</v>
      </c>
      <c r="D119" s="23">
        <f>C119*(C$133+D$114+D$115)</f>
        <v>45.896152610592722</v>
      </c>
    </row>
    <row r="120" spans="1:4" ht="16.2" thickBot="1" x14ac:dyDescent="0.35">
      <c r="A120" s="15"/>
      <c r="B120" s="43" t="s">
        <v>105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106</v>
      </c>
      <c r="C121" s="44">
        <v>0.02</v>
      </c>
      <c r="D121" s="45">
        <f>C121*(C$133+D$114+D$115)</f>
        <v>141.21893110951606</v>
      </c>
    </row>
    <row r="122" spans="1:4" ht="16.2" thickBot="1" x14ac:dyDescent="0.35">
      <c r="A122" s="171" t="s">
        <v>62</v>
      </c>
      <c r="B122" s="172"/>
      <c r="C122" s="44">
        <f>C114+C115+C117+C120+C121</f>
        <v>0.25650000000000001</v>
      </c>
      <c r="D122" s="45">
        <f>D114+D115+D117+D120+D121</f>
        <v>1624.3970148058033</v>
      </c>
    </row>
    <row r="125" spans="1:4" x14ac:dyDescent="0.3">
      <c r="A125" s="158" t="s">
        <v>93</v>
      </c>
      <c r="B125" s="158"/>
      <c r="C125" s="158"/>
    </row>
    <row r="126" spans="1:4" ht="16.2" thickBot="1" x14ac:dyDescent="0.35"/>
    <row r="127" spans="1:4" ht="16.2" thickBot="1" x14ac:dyDescent="0.35">
      <c r="A127" s="13"/>
      <c r="B127" s="14" t="s">
        <v>94</v>
      </c>
      <c r="C127" s="14" t="s">
        <v>35</v>
      </c>
    </row>
    <row r="128" spans="1:4" ht="16.2" thickBot="1" x14ac:dyDescent="0.35">
      <c r="A128" s="21" t="s">
        <v>36</v>
      </c>
      <c r="B128" s="16" t="s">
        <v>33</v>
      </c>
      <c r="C128" s="42">
        <f>C12</f>
        <v>2540.7849999999999</v>
      </c>
    </row>
    <row r="129" spans="1:3" ht="16.2" thickBot="1" x14ac:dyDescent="0.35">
      <c r="A129" s="21" t="s">
        <v>38</v>
      </c>
      <c r="B129" s="16" t="s">
        <v>46</v>
      </c>
      <c r="C129" s="42">
        <f>C56</f>
        <v>2405.8719696839999</v>
      </c>
    </row>
    <row r="130" spans="1:3" ht="16.2" thickBot="1" x14ac:dyDescent="0.35">
      <c r="A130" s="21" t="s">
        <v>39</v>
      </c>
      <c r="B130" s="16" t="s">
        <v>69</v>
      </c>
      <c r="C130" s="42">
        <f>D68</f>
        <v>180.58680203199998</v>
      </c>
    </row>
    <row r="131" spans="1:3" ht="16.2" thickBot="1" x14ac:dyDescent="0.35">
      <c r="A131" s="21" t="s">
        <v>40</v>
      </c>
      <c r="B131" s="16" t="s">
        <v>77</v>
      </c>
      <c r="C131" s="42">
        <f>C98</f>
        <v>298.00841600505049</v>
      </c>
    </row>
    <row r="132" spans="1:3" ht="16.2" thickBot="1" x14ac:dyDescent="0.35">
      <c r="A132" s="21" t="s">
        <v>41</v>
      </c>
      <c r="B132" s="16" t="s">
        <v>89</v>
      </c>
      <c r="C132" s="42">
        <f>C108</f>
        <v>410.24083333333334</v>
      </c>
    </row>
    <row r="133" spans="1:3" ht="16.5" customHeight="1" thickBot="1" x14ac:dyDescent="0.35">
      <c r="A133" s="156" t="s">
        <v>95</v>
      </c>
      <c r="B133" s="157"/>
      <c r="C133" s="42">
        <f>SUM(C128:C132)</f>
        <v>5835.4930210543835</v>
      </c>
    </row>
    <row r="134" spans="1:3" ht="16.2" thickBot="1" x14ac:dyDescent="0.35">
      <c r="A134" s="21" t="s">
        <v>43</v>
      </c>
      <c r="B134" s="16" t="s">
        <v>96</v>
      </c>
      <c r="C134" s="42">
        <f>D122</f>
        <v>1624.3970148058033</v>
      </c>
    </row>
    <row r="135" spans="1:3" ht="16.5" customHeight="1" x14ac:dyDescent="0.3">
      <c r="A135" s="169" t="s">
        <v>97</v>
      </c>
      <c r="B135" s="170"/>
      <c r="C135" s="49">
        <f>C133+C134</f>
        <v>7459.8900358601868</v>
      </c>
    </row>
    <row r="136" spans="1:3" ht="16.5" customHeight="1" x14ac:dyDescent="0.3">
      <c r="A136" s="166" t="s">
        <v>115</v>
      </c>
      <c r="B136" s="167"/>
      <c r="C136" s="51">
        <v>2</v>
      </c>
    </row>
    <row r="137" spans="1:3" ht="16.2" thickBot="1" x14ac:dyDescent="0.35">
      <c r="A137" s="168" t="s">
        <v>116</v>
      </c>
      <c r="B137" s="168"/>
      <c r="C137" s="50">
        <f>C135*C136</f>
        <v>14919.780071720374</v>
      </c>
    </row>
  </sheetData>
  <sheetProtection password="F668" sheet="1" objects="1" scenarios="1"/>
  <mergeCells count="35"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  <mergeCell ref="A25:D25"/>
    <mergeCell ref="A17:C17"/>
    <mergeCell ref="B4:C4"/>
    <mergeCell ref="B5:C5"/>
    <mergeCell ref="B6:C6"/>
    <mergeCell ref="A22:B22"/>
    <mergeCell ref="A1:D1"/>
    <mergeCell ref="A2:D2"/>
    <mergeCell ref="A12:B12"/>
    <mergeCell ref="A7:C7"/>
    <mergeCell ref="A15:C15"/>
    <mergeCell ref="A3:D3"/>
    <mergeCell ref="A39:C39"/>
    <mergeCell ref="A36:B36"/>
    <mergeCell ref="A68:B68"/>
    <mergeCell ref="A59:C59"/>
    <mergeCell ref="A56:B56"/>
    <mergeCell ref="A50:C50"/>
    <mergeCell ref="A47:B4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ignoredErrors>
    <ignoredError sqref="C104:C105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F139"/>
  <sheetViews>
    <sheetView showGridLines="0" topLeftCell="A70" workbookViewId="0">
      <selection activeCell="C46" sqref="C4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6" ht="22.8" x14ac:dyDescent="0.4">
      <c r="A1" s="161" t="s">
        <v>98</v>
      </c>
      <c r="B1" s="161"/>
      <c r="C1" s="161"/>
      <c r="D1" s="161"/>
    </row>
    <row r="2" spans="1:6" ht="22.8" x14ac:dyDescent="0.4">
      <c r="A2" s="161" t="s">
        <v>99</v>
      </c>
      <c r="B2" s="161"/>
      <c r="C2" s="161"/>
      <c r="D2" s="161"/>
    </row>
    <row r="3" spans="1:6" ht="27.75" customHeight="1" x14ac:dyDescent="0.3">
      <c r="A3" s="163"/>
      <c r="B3" s="163"/>
      <c r="C3" s="163"/>
      <c r="D3" s="163"/>
    </row>
    <row r="4" spans="1:6" x14ac:dyDescent="0.3">
      <c r="A4" s="32" t="s">
        <v>107</v>
      </c>
      <c r="B4" s="173" t="str">
        <f>'Posto 12x36 diurno ISS 2%'!B4:C4</f>
        <v>SP 012152/2022</v>
      </c>
      <c r="C4" s="174"/>
    </row>
    <row r="5" spans="1:6" x14ac:dyDescent="0.3">
      <c r="A5" s="32" t="s">
        <v>108</v>
      </c>
      <c r="B5" s="173" t="s">
        <v>146</v>
      </c>
      <c r="C5" s="174"/>
      <c r="E5" s="53"/>
    </row>
    <row r="6" spans="1:6" x14ac:dyDescent="0.3">
      <c r="A6" s="32"/>
      <c r="B6" s="173"/>
      <c r="C6" s="174"/>
    </row>
    <row r="7" spans="1:6" x14ac:dyDescent="0.3">
      <c r="A7" s="162" t="s">
        <v>33</v>
      </c>
      <c r="B7" s="162"/>
      <c r="C7" s="162"/>
    </row>
    <row r="8" spans="1:6" ht="16.2" thickBot="1" x14ac:dyDescent="0.35">
      <c r="D8" s="75"/>
      <c r="E8" s="75"/>
      <c r="F8" s="75"/>
    </row>
    <row r="9" spans="1:6" ht="16.2" thickBot="1" x14ac:dyDescent="0.35">
      <c r="A9" s="13">
        <v>1</v>
      </c>
      <c r="B9" s="47" t="s">
        <v>34</v>
      </c>
      <c r="C9" s="47" t="s">
        <v>35</v>
      </c>
      <c r="D9" s="72"/>
      <c r="E9" s="72"/>
      <c r="F9" s="75"/>
    </row>
    <row r="10" spans="1:6" ht="16.2" thickBot="1" x14ac:dyDescent="0.35">
      <c r="A10" s="15" t="s">
        <v>36</v>
      </c>
      <c r="B10" s="16" t="s">
        <v>37</v>
      </c>
      <c r="C10" s="23">
        <v>1954.45</v>
      </c>
      <c r="D10" s="70">
        <f>C10+C11</f>
        <v>2540.7849999999999</v>
      </c>
      <c r="E10" s="70">
        <f>D10/220</f>
        <v>11.549022727272726</v>
      </c>
      <c r="F10" s="75"/>
    </row>
    <row r="11" spans="1:6" ht="16.2" thickBot="1" x14ac:dyDescent="0.35">
      <c r="A11" s="15" t="s">
        <v>38</v>
      </c>
      <c r="B11" s="16" t="s">
        <v>112</v>
      </c>
      <c r="C11" s="23">
        <f>C10*0.3</f>
        <v>586.33500000000004</v>
      </c>
      <c r="D11" s="70"/>
      <c r="E11" s="70">
        <f>E10*0.2</f>
        <v>2.3098045454545453</v>
      </c>
      <c r="F11" s="75"/>
    </row>
    <row r="12" spans="1:6" ht="16.2" thickBot="1" x14ac:dyDescent="0.35">
      <c r="A12" s="15" t="s">
        <v>39</v>
      </c>
      <c r="B12" s="16" t="s">
        <v>4</v>
      </c>
      <c r="C12" s="23">
        <f>D12*E11</f>
        <v>246.08657627272726</v>
      </c>
      <c r="D12" s="71">
        <f>7*15.22</f>
        <v>106.54</v>
      </c>
      <c r="E12" s="70">
        <f>E11+E10</f>
        <v>13.858827272727272</v>
      </c>
      <c r="F12" s="75"/>
    </row>
    <row r="13" spans="1:6" ht="16.2" thickBot="1" x14ac:dyDescent="0.35">
      <c r="A13" s="15" t="s">
        <v>40</v>
      </c>
      <c r="B13" s="16" t="s">
        <v>42</v>
      </c>
      <c r="C13" s="23">
        <f>E12*15.22</f>
        <v>210.93135109090909</v>
      </c>
      <c r="D13" s="72"/>
      <c r="E13" s="72"/>
      <c r="F13" s="75"/>
    </row>
    <row r="14" spans="1:6" ht="16.2" thickBot="1" x14ac:dyDescent="0.35">
      <c r="A14" s="159" t="s">
        <v>5</v>
      </c>
      <c r="B14" s="160"/>
      <c r="C14" s="39">
        <f>SUM(C10:C13)</f>
        <v>2997.8029273636362</v>
      </c>
      <c r="D14" s="72"/>
      <c r="E14" s="72"/>
      <c r="F14" s="75"/>
    </row>
    <row r="15" spans="1:6" x14ac:dyDescent="0.3">
      <c r="D15" s="75"/>
      <c r="E15" s="75"/>
      <c r="F15" s="75"/>
    </row>
    <row r="17" spans="1:4" x14ac:dyDescent="0.3">
      <c r="A17" s="158" t="s">
        <v>46</v>
      </c>
      <c r="B17" s="158"/>
      <c r="C17" s="158"/>
    </row>
    <row r="18" spans="1:4" x14ac:dyDescent="0.3">
      <c r="A18" s="12"/>
    </row>
    <row r="19" spans="1:4" x14ac:dyDescent="0.3">
      <c r="A19" s="155" t="s">
        <v>47</v>
      </c>
      <c r="B19" s="155"/>
      <c r="C19" s="155"/>
    </row>
    <row r="20" spans="1:4" ht="16.2" thickBot="1" x14ac:dyDescent="0.35"/>
    <row r="21" spans="1:4" ht="16.2" thickBot="1" x14ac:dyDescent="0.35">
      <c r="A21" s="13" t="s">
        <v>48</v>
      </c>
      <c r="B21" s="47" t="s">
        <v>49</v>
      </c>
      <c r="C21" s="47" t="s">
        <v>55</v>
      </c>
      <c r="D21" s="47" t="s">
        <v>35</v>
      </c>
    </row>
    <row r="22" spans="1:4" ht="16.2" thickBot="1" x14ac:dyDescent="0.35">
      <c r="A22" s="15" t="s">
        <v>36</v>
      </c>
      <c r="B22" s="35" t="s">
        <v>50</v>
      </c>
      <c r="C22" s="37">
        <f>'Posto 12x36 diurno ISS 2%'!C20</f>
        <v>8.3299999999999999E-2</v>
      </c>
      <c r="D22" s="36">
        <f>C$14*C22</f>
        <v>249.71698384939089</v>
      </c>
    </row>
    <row r="23" spans="1:4" ht="16.2" thickBot="1" x14ac:dyDescent="0.35">
      <c r="A23" s="15" t="s">
        <v>38</v>
      </c>
      <c r="B23" s="33" t="s">
        <v>51</v>
      </c>
      <c r="C23" s="37">
        <f>'Posto 12x36 diurno ISS 2%'!C21</f>
        <v>0.121</v>
      </c>
      <c r="D23" s="38">
        <f>C$14*C23</f>
        <v>362.73415421099998</v>
      </c>
    </row>
    <row r="24" spans="1:4" ht="16.2" thickBot="1" x14ac:dyDescent="0.35">
      <c r="A24" s="156" t="s">
        <v>5</v>
      </c>
      <c r="B24" s="157"/>
      <c r="C24" s="40">
        <f>SUM(C22:C23)</f>
        <v>0.20429999999999998</v>
      </c>
      <c r="D24" s="41">
        <f>C$14*C24</f>
        <v>612.4511380603908</v>
      </c>
    </row>
    <row r="27" spans="1:4" ht="32.25" customHeight="1" x14ac:dyDescent="0.3">
      <c r="A27" s="164" t="s">
        <v>52</v>
      </c>
      <c r="B27" s="164"/>
      <c r="C27" s="164"/>
      <c r="D27" s="164"/>
    </row>
    <row r="28" spans="1:4" ht="16.2" thickBot="1" x14ac:dyDescent="0.35"/>
    <row r="29" spans="1:4" ht="16.2" thickBot="1" x14ac:dyDescent="0.35">
      <c r="A29" s="13" t="s">
        <v>53</v>
      </c>
      <c r="B29" s="47" t="s">
        <v>54</v>
      </c>
      <c r="C29" s="47" t="s">
        <v>55</v>
      </c>
      <c r="D29" s="47" t="s">
        <v>35</v>
      </c>
    </row>
    <row r="30" spans="1:4" ht="16.2" thickBot="1" x14ac:dyDescent="0.35">
      <c r="A30" s="15" t="s">
        <v>36</v>
      </c>
      <c r="B30" s="16" t="s">
        <v>56</v>
      </c>
      <c r="C30" s="37">
        <f>'Posto 12x36 diurno ISS 2%'!C28</f>
        <v>0.2</v>
      </c>
      <c r="D30" s="38">
        <f t="shared" ref="D30:D38" si="0">(D$24+C$14)*C30</f>
        <v>722.05081308480544</v>
      </c>
    </row>
    <row r="31" spans="1:4" ht="16.2" thickBot="1" x14ac:dyDescent="0.35">
      <c r="A31" s="15" t="s">
        <v>38</v>
      </c>
      <c r="B31" s="16" t="s">
        <v>57</v>
      </c>
      <c r="C31" s="37">
        <f>'Posto 12x36 diurno ISS 2%'!C29</f>
        <v>2.5000000000000001E-2</v>
      </c>
      <c r="D31" s="38">
        <f t="shared" si="0"/>
        <v>90.25635163560068</v>
      </c>
    </row>
    <row r="32" spans="1:4" ht="16.2" thickBot="1" x14ac:dyDescent="0.35">
      <c r="A32" s="15" t="s">
        <v>39</v>
      </c>
      <c r="B32" s="16" t="s">
        <v>58</v>
      </c>
      <c r="C32" s="113">
        <f>'Posto 12x36 diurno ISS 2%'!C30</f>
        <v>0.03</v>
      </c>
      <c r="D32" s="38">
        <f t="shared" si="0"/>
        <v>108.3076219627208</v>
      </c>
    </row>
    <row r="33" spans="1:4" ht="16.2" thickBot="1" x14ac:dyDescent="0.35">
      <c r="A33" s="15" t="s">
        <v>40</v>
      </c>
      <c r="B33" s="16" t="s">
        <v>59</v>
      </c>
      <c r="C33" s="37">
        <f>'Posto 12x36 diurno ISS 2%'!C31</f>
        <v>1.4999999999999999E-2</v>
      </c>
      <c r="D33" s="38">
        <f t="shared" si="0"/>
        <v>54.153810981360401</v>
      </c>
    </row>
    <row r="34" spans="1:4" ht="16.2" thickBot="1" x14ac:dyDescent="0.35">
      <c r="A34" s="15" t="s">
        <v>41</v>
      </c>
      <c r="B34" s="16" t="s">
        <v>60</v>
      </c>
      <c r="C34" s="37">
        <f>'Posto 12x36 diurno ISS 2%'!C32</f>
        <v>0.01</v>
      </c>
      <c r="D34" s="38">
        <f t="shared" si="0"/>
        <v>36.102540654240272</v>
      </c>
    </row>
    <row r="35" spans="1:4" ht="16.2" thickBot="1" x14ac:dyDescent="0.35">
      <c r="A35" s="15" t="s">
        <v>43</v>
      </c>
      <c r="B35" s="16" t="s">
        <v>6</v>
      </c>
      <c r="C35" s="37">
        <f>'Posto 12x36 diurno ISS 2%'!C33</f>
        <v>6.0000000000000001E-3</v>
      </c>
      <c r="D35" s="38">
        <f t="shared" si="0"/>
        <v>21.661524392544163</v>
      </c>
    </row>
    <row r="36" spans="1:4" ht="16.2" thickBot="1" x14ac:dyDescent="0.35">
      <c r="A36" s="15" t="s">
        <v>44</v>
      </c>
      <c r="B36" s="16" t="s">
        <v>7</v>
      </c>
      <c r="C36" s="37">
        <f>'Posto 12x36 diurno ISS 2%'!C34</f>
        <v>2E-3</v>
      </c>
      <c r="D36" s="38">
        <f t="shared" si="0"/>
        <v>7.2205081308480539</v>
      </c>
    </row>
    <row r="37" spans="1:4" ht="16.2" thickBot="1" x14ac:dyDescent="0.35">
      <c r="A37" s="15" t="s">
        <v>61</v>
      </c>
      <c r="B37" s="16" t="s">
        <v>8</v>
      </c>
      <c r="C37" s="37">
        <f>'Posto 12x36 diurno ISS 2%'!C35</f>
        <v>0.08</v>
      </c>
      <c r="D37" s="38">
        <f t="shared" si="0"/>
        <v>288.82032523392218</v>
      </c>
    </row>
    <row r="38" spans="1:4" ht="16.2" thickBot="1" x14ac:dyDescent="0.35">
      <c r="A38" s="156" t="s">
        <v>62</v>
      </c>
      <c r="B38" s="157"/>
      <c r="C38" s="17">
        <f>SUM(C30:C37)</f>
        <v>0.36800000000000005</v>
      </c>
      <c r="D38" s="38">
        <f t="shared" si="0"/>
        <v>1328.5734960760421</v>
      </c>
    </row>
    <row r="41" spans="1:4" x14ac:dyDescent="0.3">
      <c r="A41" s="155" t="s">
        <v>63</v>
      </c>
      <c r="B41" s="155"/>
      <c r="C41" s="155"/>
    </row>
    <row r="42" spans="1:4" ht="16.2" thickBot="1" x14ac:dyDescent="0.35"/>
    <row r="43" spans="1:4" ht="16.2" thickBot="1" x14ac:dyDescent="0.35">
      <c r="A43" s="13" t="s">
        <v>64</v>
      </c>
      <c r="B43" s="47" t="s">
        <v>65</v>
      </c>
      <c r="C43" s="47" t="s">
        <v>35</v>
      </c>
    </row>
    <row r="44" spans="1:4" ht="16.2" thickBot="1" x14ac:dyDescent="0.35">
      <c r="A44" s="15" t="s">
        <v>36</v>
      </c>
      <c r="B44" s="16" t="s">
        <v>66</v>
      </c>
      <c r="C44" s="25">
        <f>'Posto 12x36 diurno ISS 2%'!C42</f>
        <v>141.47300000000001</v>
      </c>
    </row>
    <row r="45" spans="1:4" ht="16.2" thickBot="1" x14ac:dyDescent="0.35">
      <c r="A45" s="15" t="s">
        <v>38</v>
      </c>
      <c r="B45" s="16" t="s">
        <v>109</v>
      </c>
      <c r="C45" s="25">
        <f>'Posto 12x36 diurno ISS 2%'!C43</f>
        <v>433.69389999999999</v>
      </c>
    </row>
    <row r="46" spans="1:4" ht="16.2" thickBot="1" x14ac:dyDescent="0.35">
      <c r="A46" s="15" t="s">
        <v>39</v>
      </c>
      <c r="B46" s="16" t="s">
        <v>122</v>
      </c>
      <c r="C46" s="109">
        <v>15</v>
      </c>
    </row>
    <row r="47" spans="1:4" ht="16.2" thickBot="1" x14ac:dyDescent="0.35">
      <c r="A47" s="46" t="s">
        <v>40</v>
      </c>
      <c r="B47" s="34" t="s">
        <v>139</v>
      </c>
      <c r="C47" s="25">
        <f>'Posto 12x36 diurno ISS 2%'!C45</f>
        <v>170.5915</v>
      </c>
    </row>
    <row r="48" spans="1:4" ht="16.2" thickBot="1" x14ac:dyDescent="0.35">
      <c r="A48" s="46" t="s">
        <v>41</v>
      </c>
      <c r="B48" s="110" t="s">
        <v>140</v>
      </c>
      <c r="C48" s="109"/>
    </row>
    <row r="49" spans="1:4" ht="16.2" thickBot="1" x14ac:dyDescent="0.35">
      <c r="A49" s="159" t="s">
        <v>5</v>
      </c>
      <c r="B49" s="160"/>
      <c r="C49" s="23">
        <f>SUM(C44:C48)</f>
        <v>760.75839999999994</v>
      </c>
    </row>
    <row r="52" spans="1:4" x14ac:dyDescent="0.3">
      <c r="A52" s="155" t="s">
        <v>67</v>
      </c>
      <c r="B52" s="155"/>
      <c r="C52" s="155"/>
    </row>
    <row r="53" spans="1:4" ht="16.2" thickBot="1" x14ac:dyDescent="0.35"/>
    <row r="54" spans="1:4" ht="16.2" thickBot="1" x14ac:dyDescent="0.35">
      <c r="A54" s="13">
        <v>2</v>
      </c>
      <c r="B54" s="47" t="s">
        <v>68</v>
      </c>
      <c r="C54" s="47" t="s">
        <v>35</v>
      </c>
    </row>
    <row r="55" spans="1:4" ht="16.2" thickBot="1" x14ac:dyDescent="0.35">
      <c r="A55" s="15" t="s">
        <v>48</v>
      </c>
      <c r="B55" s="16" t="s">
        <v>49</v>
      </c>
      <c r="C55" s="23">
        <f>D24</f>
        <v>612.4511380603908</v>
      </c>
    </row>
    <row r="56" spans="1:4" ht="16.2" thickBot="1" x14ac:dyDescent="0.35">
      <c r="A56" s="15" t="s">
        <v>53</v>
      </c>
      <c r="B56" s="16" t="s">
        <v>54</v>
      </c>
      <c r="C56" s="23">
        <f>D38</f>
        <v>1328.5734960760421</v>
      </c>
    </row>
    <row r="57" spans="1:4" ht="16.2" thickBot="1" x14ac:dyDescent="0.35">
      <c r="A57" s="15" t="s">
        <v>64</v>
      </c>
      <c r="B57" s="16" t="s">
        <v>65</v>
      </c>
      <c r="C57" s="23">
        <f>C49</f>
        <v>760.75839999999994</v>
      </c>
    </row>
    <row r="58" spans="1:4" ht="16.2" thickBot="1" x14ac:dyDescent="0.35">
      <c r="A58" s="156" t="s">
        <v>5</v>
      </c>
      <c r="B58" s="157"/>
      <c r="C58" s="23">
        <f>SUM(C55:C57)</f>
        <v>2701.7830341364329</v>
      </c>
    </row>
    <row r="59" spans="1:4" x14ac:dyDescent="0.3">
      <c r="A59" s="2"/>
    </row>
    <row r="61" spans="1:4" x14ac:dyDescent="0.3">
      <c r="A61" s="158" t="s">
        <v>69</v>
      </c>
      <c r="B61" s="158"/>
      <c r="C61" s="158"/>
    </row>
    <row r="62" spans="1:4" ht="16.2" thickBot="1" x14ac:dyDescent="0.35"/>
    <row r="63" spans="1:4" ht="16.2" thickBot="1" x14ac:dyDescent="0.35">
      <c r="A63" s="13">
        <v>3</v>
      </c>
      <c r="B63" s="47" t="s">
        <v>70</v>
      </c>
      <c r="C63" s="47" t="s">
        <v>55</v>
      </c>
      <c r="D63" s="47" t="s">
        <v>35</v>
      </c>
    </row>
    <row r="64" spans="1:4" ht="16.2" thickBot="1" x14ac:dyDescent="0.35">
      <c r="A64" s="15" t="s">
        <v>36</v>
      </c>
      <c r="B64" s="18" t="s">
        <v>71</v>
      </c>
      <c r="C64" s="37">
        <f>'Posto 12x36 diurno ISS 2%'!C62</f>
        <v>4.1999999999999997E-3</v>
      </c>
      <c r="D64" s="23">
        <f>(C$14)*C64</f>
        <v>12.590772294927271</v>
      </c>
    </row>
    <row r="65" spans="1:4" ht="16.2" thickBot="1" x14ac:dyDescent="0.35">
      <c r="A65" s="15" t="s">
        <v>38</v>
      </c>
      <c r="B65" s="26" t="s">
        <v>72</v>
      </c>
      <c r="C65" s="37">
        <f>'Posto 12x36 diurno ISS 2%'!C63</f>
        <v>3.3599999999999998E-4</v>
      </c>
      <c r="D65" s="23">
        <f t="shared" ref="D65:D69" si="1">(C$14)*C65</f>
        <v>1.0072617835941817</v>
      </c>
    </row>
    <row r="66" spans="1:4" ht="16.2" thickBot="1" x14ac:dyDescent="0.35">
      <c r="A66" s="15" t="s">
        <v>39</v>
      </c>
      <c r="B66" s="18" t="s">
        <v>73</v>
      </c>
      <c r="C66" s="37">
        <f>'Posto 12x36 diurno ISS 2%'!C64</f>
        <v>3.5999999999999999E-3</v>
      </c>
      <c r="D66" s="23">
        <f t="shared" si="1"/>
        <v>10.79209053850909</v>
      </c>
    </row>
    <row r="67" spans="1:4" ht="16.2" thickBot="1" x14ac:dyDescent="0.35">
      <c r="A67" s="15" t="s">
        <v>40</v>
      </c>
      <c r="B67" s="18" t="s">
        <v>74</v>
      </c>
      <c r="C67" s="37">
        <f>'Posto 12x36 diurno ISS 2%'!C65</f>
        <v>1.9400000000000001E-2</v>
      </c>
      <c r="D67" s="23">
        <f t="shared" si="1"/>
        <v>58.157376790854542</v>
      </c>
    </row>
    <row r="68" spans="1:4" ht="16.2" thickBot="1" x14ac:dyDescent="0.35">
      <c r="A68" s="15" t="s">
        <v>41</v>
      </c>
      <c r="B68" s="18" t="s">
        <v>75</v>
      </c>
      <c r="C68" s="37">
        <f>'Posto 12x36 diurno ISS 2%'!C66</f>
        <v>7.1392000000000009E-3</v>
      </c>
      <c r="D68" s="23">
        <f t="shared" si="1"/>
        <v>21.401914659034475</v>
      </c>
    </row>
    <row r="69" spans="1:4" ht="16.2" thickBot="1" x14ac:dyDescent="0.35">
      <c r="A69" s="15" t="s">
        <v>43</v>
      </c>
      <c r="B69" s="18" t="s">
        <v>76</v>
      </c>
      <c r="C69" s="37">
        <f>'Posto 12x36 diurno ISS 2%'!C67</f>
        <v>3.6400000000000002E-2</v>
      </c>
      <c r="D69" s="23">
        <f t="shared" si="1"/>
        <v>109.12002655603636</v>
      </c>
    </row>
    <row r="70" spans="1:4" ht="16.2" thickBot="1" x14ac:dyDescent="0.35">
      <c r="A70" s="156" t="s">
        <v>5</v>
      </c>
      <c r="B70" s="157"/>
      <c r="C70" s="27">
        <f>SUM(C64:C69)</f>
        <v>7.1075200000000005E-2</v>
      </c>
      <c r="D70" s="23">
        <f>SUM(D64:D69)</f>
        <v>213.06944262295593</v>
      </c>
    </row>
    <row r="73" spans="1:4" x14ac:dyDescent="0.3">
      <c r="A73" s="158" t="s">
        <v>77</v>
      </c>
      <c r="B73" s="158"/>
      <c r="C73" s="158"/>
    </row>
    <row r="76" spans="1:4" x14ac:dyDescent="0.3">
      <c r="A76" s="155" t="s">
        <v>78</v>
      </c>
      <c r="B76" s="155"/>
      <c r="C76" s="155"/>
    </row>
    <row r="77" spans="1:4" ht="16.2" thickBot="1" x14ac:dyDescent="0.35">
      <c r="A77" s="12"/>
    </row>
    <row r="78" spans="1:4" ht="16.2" thickBot="1" x14ac:dyDescent="0.35">
      <c r="A78" s="13" t="s">
        <v>79</v>
      </c>
      <c r="B78" s="47" t="s">
        <v>80</v>
      </c>
      <c r="C78" s="47" t="s">
        <v>55</v>
      </c>
      <c r="D78" s="47" t="s">
        <v>35</v>
      </c>
    </row>
    <row r="79" spans="1:4" ht="16.2" thickBot="1" x14ac:dyDescent="0.35">
      <c r="A79" s="15" t="s">
        <v>36</v>
      </c>
      <c r="B79" s="16" t="s">
        <v>158</v>
      </c>
      <c r="C79" s="37">
        <f>'Posto 12x36 diurno ISS 2%'!C77</f>
        <v>6.9444444444444441E-3</v>
      </c>
      <c r="D79" s="23">
        <f>(C$14)*C79</f>
        <v>20.818075884469696</v>
      </c>
    </row>
    <row r="80" spans="1:4" ht="16.2" thickBot="1" x14ac:dyDescent="0.35">
      <c r="A80" s="15" t="s">
        <v>38</v>
      </c>
      <c r="B80" s="16" t="s">
        <v>80</v>
      </c>
      <c r="C80" s="113">
        <f>'Posto 12x36 diurno ISS 2%'!C78</f>
        <v>0.02</v>
      </c>
      <c r="D80" s="23">
        <f>(C$14)*C80</f>
        <v>59.956058547272725</v>
      </c>
    </row>
    <row r="81" spans="1:5" ht="16.2" thickBot="1" x14ac:dyDescent="0.35">
      <c r="A81" s="15" t="s">
        <v>39</v>
      </c>
      <c r="B81" s="16" t="s">
        <v>81</v>
      </c>
      <c r="C81" s="113">
        <f>'Posto 12x36 diurno ISS 2%'!C79</f>
        <v>1.4999999999999999E-2</v>
      </c>
      <c r="D81" s="23">
        <f>(C$14)*C81</f>
        <v>44.967043910454542</v>
      </c>
    </row>
    <row r="82" spans="1:5" ht="16.2" thickBot="1" x14ac:dyDescent="0.35">
      <c r="A82" s="15" t="s">
        <v>40</v>
      </c>
      <c r="B82" s="16" t="s">
        <v>82</v>
      </c>
      <c r="C82" s="113">
        <f>'Posto 12x36 diurno ISS 2%'!C80</f>
        <v>0.01</v>
      </c>
      <c r="D82" s="23">
        <f t="shared" ref="D82:D85" si="2">(C$14)*C82</f>
        <v>29.978029273636363</v>
      </c>
    </row>
    <row r="83" spans="1:5" ht="16.2" thickBot="1" x14ac:dyDescent="0.35">
      <c r="A83" s="15" t="s">
        <v>41</v>
      </c>
      <c r="B83" s="16" t="s">
        <v>83</v>
      </c>
      <c r="C83" s="113">
        <f>'Posto 12x36 diurno ISS 2%'!C81</f>
        <v>0.01</v>
      </c>
      <c r="D83" s="23">
        <f t="shared" si="2"/>
        <v>29.978029273636363</v>
      </c>
    </row>
    <row r="84" spans="1:5" ht="16.2" thickBot="1" x14ac:dyDescent="0.35">
      <c r="A84" s="15" t="s">
        <v>43</v>
      </c>
      <c r="B84" s="112" t="s">
        <v>45</v>
      </c>
      <c r="C84" s="113">
        <f>'Posto 12x36 diurno ISS 2%'!C82</f>
        <v>0</v>
      </c>
      <c r="D84" s="23">
        <f t="shared" si="2"/>
        <v>0</v>
      </c>
    </row>
    <row r="85" spans="1:5" ht="16.2" thickBot="1" x14ac:dyDescent="0.35">
      <c r="A85" s="156" t="s">
        <v>62</v>
      </c>
      <c r="B85" s="157"/>
      <c r="C85" s="27">
        <f>SUM(C79:C84)</f>
        <v>6.1944444444444448E-2</v>
      </c>
      <c r="D85" s="23">
        <f t="shared" si="2"/>
        <v>185.69723688946971</v>
      </c>
    </row>
    <row r="88" spans="1:5" x14ac:dyDescent="0.3">
      <c r="A88" s="155" t="s">
        <v>84</v>
      </c>
      <c r="B88" s="155"/>
      <c r="C88" s="155"/>
    </row>
    <row r="89" spans="1:5" ht="16.2" thickBot="1" x14ac:dyDescent="0.35">
      <c r="A89" s="12"/>
    </row>
    <row r="90" spans="1:5" ht="16.2" thickBot="1" x14ac:dyDescent="0.35">
      <c r="A90" s="13" t="s">
        <v>85</v>
      </c>
      <c r="B90" s="54" t="s">
        <v>124</v>
      </c>
      <c r="C90" s="47" t="s">
        <v>35</v>
      </c>
      <c r="E90" s="70">
        <f>C10+C11</f>
        <v>2540.7849999999999</v>
      </c>
    </row>
    <row r="91" spans="1:5" ht="16.2" thickBot="1" x14ac:dyDescent="0.35">
      <c r="A91" s="15" t="s">
        <v>36</v>
      </c>
      <c r="B91" s="16" t="s">
        <v>100</v>
      </c>
      <c r="C91" s="52">
        <f>E95/2</f>
        <v>140.62090072727273</v>
      </c>
      <c r="E91" s="70"/>
    </row>
    <row r="92" spans="1:5" ht="16.2" thickBot="1" x14ac:dyDescent="0.35">
      <c r="A92" s="156" t="s">
        <v>5</v>
      </c>
      <c r="B92" s="157"/>
      <c r="C92" s="52">
        <f>C91</f>
        <v>140.62090072727273</v>
      </c>
      <c r="E92" s="70"/>
    </row>
    <row r="93" spans="1:5" x14ac:dyDescent="0.3">
      <c r="E93" s="70">
        <f>E90/220</f>
        <v>11.549022727272726</v>
      </c>
    </row>
    <row r="94" spans="1:5" x14ac:dyDescent="0.3">
      <c r="E94" s="70">
        <f>E93*1.6</f>
        <v>18.478436363636362</v>
      </c>
    </row>
    <row r="95" spans="1:5" x14ac:dyDescent="0.3">
      <c r="A95" s="155" t="s">
        <v>87</v>
      </c>
      <c r="B95" s="155"/>
      <c r="C95" s="155"/>
      <c r="E95" s="70">
        <f>E94*15.22</f>
        <v>281.24180145454545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88</v>
      </c>
      <c r="C97" s="47" t="s">
        <v>35</v>
      </c>
    </row>
    <row r="98" spans="1:3" ht="16.2" thickBot="1" x14ac:dyDescent="0.35">
      <c r="A98" s="15" t="s">
        <v>79</v>
      </c>
      <c r="B98" s="16" t="s">
        <v>80</v>
      </c>
      <c r="C98" s="23">
        <f>D85</f>
        <v>185.69723688946971</v>
      </c>
    </row>
    <row r="99" spans="1:3" ht="16.2" thickBot="1" x14ac:dyDescent="0.35">
      <c r="A99" s="15" t="s">
        <v>85</v>
      </c>
      <c r="B99" s="16" t="s">
        <v>86</v>
      </c>
      <c r="C99" s="23">
        <f>C92</f>
        <v>140.62090072727273</v>
      </c>
    </row>
    <row r="100" spans="1:3" ht="16.2" thickBot="1" x14ac:dyDescent="0.35">
      <c r="A100" s="156" t="s">
        <v>5</v>
      </c>
      <c r="B100" s="157"/>
      <c r="C100" s="39">
        <f>C98+C99</f>
        <v>326.31813761674243</v>
      </c>
    </row>
    <row r="103" spans="1:3" x14ac:dyDescent="0.3">
      <c r="A103" s="158" t="s">
        <v>89</v>
      </c>
      <c r="B103" s="158"/>
      <c r="C103" s="158"/>
    </row>
    <row r="104" spans="1:3" ht="16.2" thickBot="1" x14ac:dyDescent="0.35"/>
    <row r="105" spans="1:3" ht="16.2" thickBot="1" x14ac:dyDescent="0.35">
      <c r="A105" s="13">
        <v>5</v>
      </c>
      <c r="B105" s="19" t="s">
        <v>21</v>
      </c>
      <c r="C105" s="47" t="s">
        <v>35</v>
      </c>
    </row>
    <row r="106" spans="1:3" ht="16.2" thickBot="1" x14ac:dyDescent="0.35">
      <c r="A106" s="15" t="s">
        <v>36</v>
      </c>
      <c r="B106" s="16" t="s">
        <v>90</v>
      </c>
      <c r="C106" s="109">
        <f>'Planilha de Apoio - P 12 x 36'!C49</f>
        <v>277.25</v>
      </c>
    </row>
    <row r="107" spans="1:3" ht="16.2" thickBot="1" x14ac:dyDescent="0.35">
      <c r="A107" s="15" t="s">
        <v>38</v>
      </c>
      <c r="B107" s="16" t="s">
        <v>91</v>
      </c>
      <c r="C107" s="109">
        <f>'Planilha de Apoio - P 12 x 36'!D32</f>
        <v>132.99083333333334</v>
      </c>
    </row>
    <row r="108" spans="1:3" ht="16.2" thickBot="1" x14ac:dyDescent="0.35">
      <c r="A108" s="15" t="s">
        <v>39</v>
      </c>
      <c r="B108" s="112" t="s">
        <v>141</v>
      </c>
      <c r="C108" s="109"/>
    </row>
    <row r="109" spans="1:3" ht="16.2" thickBot="1" x14ac:dyDescent="0.35">
      <c r="A109" s="15" t="s">
        <v>40</v>
      </c>
      <c r="B109" s="112" t="s">
        <v>141</v>
      </c>
      <c r="C109" s="109"/>
    </row>
    <row r="110" spans="1:3" ht="16.2" thickBot="1" x14ac:dyDescent="0.35">
      <c r="A110" s="156" t="s">
        <v>62</v>
      </c>
      <c r="B110" s="157"/>
      <c r="C110" s="23">
        <f>SUM(C106:C109)</f>
        <v>410.24083333333334</v>
      </c>
    </row>
    <row r="113" spans="1:4" x14ac:dyDescent="0.3">
      <c r="A113" s="158" t="s">
        <v>92</v>
      </c>
      <c r="B113" s="158"/>
      <c r="C113" s="158"/>
    </row>
    <row r="114" spans="1:4" ht="16.2" thickBot="1" x14ac:dyDescent="0.35"/>
    <row r="115" spans="1:4" ht="16.2" thickBot="1" x14ac:dyDescent="0.35">
      <c r="A115" s="13">
        <v>6</v>
      </c>
      <c r="B115" s="19" t="s">
        <v>22</v>
      </c>
      <c r="C115" s="47" t="s">
        <v>55</v>
      </c>
      <c r="D115" s="47" t="s">
        <v>35</v>
      </c>
    </row>
    <row r="116" spans="1:4" ht="16.2" thickBot="1" x14ac:dyDescent="0.35">
      <c r="A116" s="15" t="s">
        <v>36</v>
      </c>
      <c r="B116" s="43" t="s">
        <v>23</v>
      </c>
      <c r="C116" s="108">
        <f>'Posto 12x36 diurno ISS 2%'!C114</f>
        <v>0.1</v>
      </c>
      <c r="D116" s="45">
        <f>C116*C135</f>
        <v>664.92143750731009</v>
      </c>
    </row>
    <row r="117" spans="1:4" ht="16.2" thickBot="1" x14ac:dyDescent="0.35">
      <c r="A117" s="15" t="s">
        <v>38</v>
      </c>
      <c r="B117" s="43" t="s">
        <v>25</v>
      </c>
      <c r="C117" s="108">
        <f>C116</f>
        <v>0.1</v>
      </c>
      <c r="D117" s="45">
        <f>C117*(C135+D116)</f>
        <v>731.41358125804106</v>
      </c>
    </row>
    <row r="118" spans="1:4" ht="16.2" thickBot="1" x14ac:dyDescent="0.35">
      <c r="A118" s="15" t="s">
        <v>39</v>
      </c>
      <c r="B118" s="16" t="s">
        <v>24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104</v>
      </c>
      <c r="C119" s="44">
        <f>C120+C121</f>
        <v>3.6499999999999998E-2</v>
      </c>
      <c r="D119" s="45">
        <f>C119*(C$135+D$116+D$117)</f>
        <v>293.66255287510342</v>
      </c>
    </row>
    <row r="120" spans="1:4" ht="16.2" thickBot="1" x14ac:dyDescent="0.35">
      <c r="A120" s="15"/>
      <c r="B120" s="16" t="s">
        <v>102</v>
      </c>
      <c r="C120" s="17">
        <v>0.03</v>
      </c>
      <c r="D120" s="23">
        <f>C120*(C$135+D$116+D$117)</f>
        <v>241.36648181515352</v>
      </c>
    </row>
    <row r="121" spans="1:4" ht="16.2" thickBot="1" x14ac:dyDescent="0.35">
      <c r="A121" s="15"/>
      <c r="B121" s="16" t="s">
        <v>103</v>
      </c>
      <c r="C121" s="17">
        <v>6.4999999999999997E-3</v>
      </c>
      <c r="D121" s="23">
        <f>C121*(C$135+D$116+D$117)</f>
        <v>52.296071059949924</v>
      </c>
    </row>
    <row r="122" spans="1:4" ht="16.2" thickBot="1" x14ac:dyDescent="0.35">
      <c r="A122" s="15"/>
      <c r="B122" s="43" t="s">
        <v>105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106</v>
      </c>
      <c r="C123" s="44">
        <v>0.02</v>
      </c>
      <c r="D123" s="45">
        <f>C123*(C$135+D$116+D$117)</f>
        <v>160.91098787676901</v>
      </c>
    </row>
    <row r="124" spans="1:4" ht="16.2" thickBot="1" x14ac:dyDescent="0.35">
      <c r="A124" s="171" t="s">
        <v>62</v>
      </c>
      <c r="B124" s="172"/>
      <c r="C124" s="44">
        <f>C116+C117+C119+C122+C123</f>
        <v>0.25650000000000001</v>
      </c>
      <c r="D124" s="45">
        <f>D116+D117+D119+D122+D123</f>
        <v>1850.9085595172237</v>
      </c>
    </row>
    <row r="127" spans="1:4" x14ac:dyDescent="0.3">
      <c r="A127" s="158" t="s">
        <v>93</v>
      </c>
      <c r="B127" s="158"/>
      <c r="C127" s="158"/>
    </row>
    <row r="128" spans="1:4" ht="16.2" thickBot="1" x14ac:dyDescent="0.35"/>
    <row r="129" spans="1:3" ht="16.2" thickBot="1" x14ac:dyDescent="0.35">
      <c r="A129" s="13"/>
      <c r="B129" s="47" t="s">
        <v>94</v>
      </c>
      <c r="C129" s="47" t="s">
        <v>35</v>
      </c>
    </row>
    <row r="130" spans="1:3" ht="16.2" thickBot="1" x14ac:dyDescent="0.35">
      <c r="A130" s="21" t="s">
        <v>36</v>
      </c>
      <c r="B130" s="16" t="s">
        <v>33</v>
      </c>
      <c r="C130" s="42">
        <f>C14</f>
        <v>2997.8029273636362</v>
      </c>
    </row>
    <row r="131" spans="1:3" ht="16.2" thickBot="1" x14ac:dyDescent="0.35">
      <c r="A131" s="21" t="s">
        <v>38</v>
      </c>
      <c r="B131" s="16" t="s">
        <v>46</v>
      </c>
      <c r="C131" s="42">
        <f>C58</f>
        <v>2701.7830341364329</v>
      </c>
    </row>
    <row r="132" spans="1:3" ht="16.2" thickBot="1" x14ac:dyDescent="0.35">
      <c r="A132" s="21" t="s">
        <v>39</v>
      </c>
      <c r="B132" s="16" t="s">
        <v>69</v>
      </c>
      <c r="C132" s="42">
        <f>D70</f>
        <v>213.06944262295593</v>
      </c>
    </row>
    <row r="133" spans="1:3" ht="16.2" thickBot="1" x14ac:dyDescent="0.35">
      <c r="A133" s="21" t="s">
        <v>40</v>
      </c>
      <c r="B133" s="16" t="s">
        <v>77</v>
      </c>
      <c r="C133" s="42">
        <f>C100</f>
        <v>326.31813761674243</v>
      </c>
    </row>
    <row r="134" spans="1:3" ht="16.2" thickBot="1" x14ac:dyDescent="0.35">
      <c r="A134" s="21" t="s">
        <v>41</v>
      </c>
      <c r="B134" s="16" t="s">
        <v>89</v>
      </c>
      <c r="C134" s="42">
        <f>C110</f>
        <v>410.24083333333334</v>
      </c>
    </row>
    <row r="135" spans="1:3" ht="16.5" customHeight="1" thickBot="1" x14ac:dyDescent="0.35">
      <c r="A135" s="156" t="s">
        <v>95</v>
      </c>
      <c r="B135" s="157"/>
      <c r="C135" s="42">
        <f>SUM(C130:C134)</f>
        <v>6649.2143750731002</v>
      </c>
    </row>
    <row r="136" spans="1:3" ht="16.2" thickBot="1" x14ac:dyDescent="0.35">
      <c r="A136" s="21" t="s">
        <v>43</v>
      </c>
      <c r="B136" s="16" t="s">
        <v>96</v>
      </c>
      <c r="C136" s="42">
        <f>D124</f>
        <v>1850.9085595172237</v>
      </c>
    </row>
    <row r="137" spans="1:3" ht="16.5" customHeight="1" x14ac:dyDescent="0.3">
      <c r="A137" s="169" t="s">
        <v>97</v>
      </c>
      <c r="B137" s="170"/>
      <c r="C137" s="49">
        <f>C135+C136</f>
        <v>8500.122934590323</v>
      </c>
    </row>
    <row r="138" spans="1:3" ht="16.5" customHeight="1" x14ac:dyDescent="0.3">
      <c r="A138" s="166" t="s">
        <v>115</v>
      </c>
      <c r="B138" s="167"/>
      <c r="C138" s="51">
        <v>2</v>
      </c>
    </row>
    <row r="139" spans="1:3" ht="16.2" thickBot="1" x14ac:dyDescent="0.35">
      <c r="A139" s="168" t="s">
        <v>116</v>
      </c>
      <c r="B139" s="168"/>
      <c r="C139" s="50">
        <f>C137*C138</f>
        <v>17000.245869180646</v>
      </c>
    </row>
  </sheetData>
  <sheetProtection password="F668" sheet="1" objects="1" scenarios="1"/>
  <mergeCells count="35">
    <mergeCell ref="A127:C127"/>
    <mergeCell ref="A135:B135"/>
    <mergeCell ref="A137:B137"/>
    <mergeCell ref="A138:B138"/>
    <mergeCell ref="A139:B139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2:E49"/>
  <sheetViews>
    <sheetView workbookViewId="0">
      <selection activeCell="A3" sqref="A3:E3"/>
    </sheetView>
  </sheetViews>
  <sheetFormatPr defaultColWidth="9.109375" defaultRowHeight="14.4" x14ac:dyDescent="0.3"/>
  <cols>
    <col min="1" max="1" width="23" style="77" bestFit="1" customWidth="1"/>
    <col min="2" max="2" width="23.109375" style="77" customWidth="1"/>
    <col min="3" max="3" width="30.6640625" style="77" customWidth="1"/>
    <col min="4" max="4" width="27.44140625" style="77" customWidth="1"/>
    <col min="5" max="5" width="13.88671875" style="77" customWidth="1"/>
    <col min="6" max="16384" width="9.109375" style="77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147</v>
      </c>
      <c r="B4" s="185"/>
      <c r="C4" s="185"/>
      <c r="D4" s="185"/>
      <c r="E4" s="186"/>
    </row>
    <row r="5" spans="1:5" ht="31.8" thickBot="1" x14ac:dyDescent="0.35">
      <c r="A5" s="78" t="s">
        <v>101</v>
      </c>
      <c r="B5" s="79" t="s">
        <v>9</v>
      </c>
      <c r="C5" s="79" t="s">
        <v>10</v>
      </c>
      <c r="D5" s="80" t="s">
        <v>12</v>
      </c>
      <c r="E5" s="81" t="s">
        <v>11</v>
      </c>
    </row>
    <row r="6" spans="1:5" ht="15.6" x14ac:dyDescent="0.3">
      <c r="A6" s="3"/>
      <c r="B6" s="114">
        <v>8.5</v>
      </c>
      <c r="C6" s="1">
        <v>2</v>
      </c>
      <c r="D6" s="48">
        <v>15.22</v>
      </c>
      <c r="E6" s="82">
        <f t="shared" ref="E6" si="0">B6*C6*D6</f>
        <v>258.74</v>
      </c>
    </row>
    <row r="7" spans="1:5" ht="15" thickBot="1" x14ac:dyDescent="0.35">
      <c r="A7" s="83"/>
      <c r="B7" s="84"/>
      <c r="C7" s="84"/>
      <c r="D7" s="84"/>
      <c r="E7" s="85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78" t="s">
        <v>2</v>
      </c>
      <c r="B9" s="79" t="s">
        <v>0</v>
      </c>
      <c r="C9" s="79" t="s">
        <v>14</v>
      </c>
      <c r="D9" s="79" t="s">
        <v>1</v>
      </c>
      <c r="E9" s="81" t="s">
        <v>15</v>
      </c>
    </row>
    <row r="10" spans="1:5" ht="16.2" thickBot="1" x14ac:dyDescent="0.35">
      <c r="A10" s="3"/>
      <c r="B10" s="5">
        <v>1954.45</v>
      </c>
      <c r="C10" s="4">
        <v>1</v>
      </c>
      <c r="D10" s="4">
        <v>0.06</v>
      </c>
      <c r="E10" s="82">
        <f t="shared" ref="E10" si="1">B10*C10*D10</f>
        <v>117.267</v>
      </c>
    </row>
    <row r="11" spans="1:5" ht="16.2" thickBot="1" x14ac:dyDescent="0.35">
      <c r="A11" s="83"/>
      <c r="B11" s="84"/>
      <c r="C11" s="4"/>
      <c r="D11" s="4"/>
      <c r="E11" s="82"/>
    </row>
    <row r="12" spans="1:5" ht="16.2" thickBot="1" x14ac:dyDescent="0.35">
      <c r="A12" s="187" t="s">
        <v>151</v>
      </c>
      <c r="B12" s="188"/>
      <c r="C12" s="188"/>
      <c r="D12" s="189"/>
      <c r="E12" s="85"/>
    </row>
    <row r="13" spans="1:5" ht="16.2" thickBot="1" x14ac:dyDescent="0.35">
      <c r="A13" s="78" t="s">
        <v>2</v>
      </c>
      <c r="B13" s="79" t="s">
        <v>11</v>
      </c>
      <c r="C13" s="79" t="s">
        <v>16</v>
      </c>
      <c r="D13" s="81" t="s">
        <v>18</v>
      </c>
      <c r="E13" s="85"/>
    </row>
    <row r="14" spans="1:5" ht="16.2" thickBot="1" x14ac:dyDescent="0.35">
      <c r="A14" s="3"/>
      <c r="B14" s="24">
        <f>E6</f>
        <v>258.74</v>
      </c>
      <c r="C14" s="24">
        <f>E10</f>
        <v>117.267</v>
      </c>
      <c r="D14" s="86">
        <f>B14-C14</f>
        <v>141.47300000000001</v>
      </c>
      <c r="E14" s="87"/>
    </row>
    <row r="15" spans="1:5" ht="16.2" thickBot="1" x14ac:dyDescent="0.35">
      <c r="C15" s="88"/>
      <c r="D15" s="86"/>
    </row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">
        <v>147</v>
      </c>
      <c r="B17" s="188"/>
      <c r="C17" s="188"/>
      <c r="D17" s="189"/>
    </row>
    <row r="18" spans="1:5" ht="16.2" thickBot="1" x14ac:dyDescent="0.35">
      <c r="A18" s="89" t="s">
        <v>2</v>
      </c>
      <c r="B18" s="90" t="s">
        <v>20</v>
      </c>
      <c r="C18" s="91" t="s">
        <v>12</v>
      </c>
      <c r="D18" s="92" t="s">
        <v>3</v>
      </c>
    </row>
    <row r="19" spans="1:5" ht="16.2" thickBot="1" x14ac:dyDescent="0.35">
      <c r="A19" s="3"/>
      <c r="B19" s="5">
        <v>34.75</v>
      </c>
      <c r="C19" s="48">
        <v>15.22</v>
      </c>
      <c r="D19" s="82">
        <f>(B19*C19)</f>
        <v>528.89499999999998</v>
      </c>
      <c r="E19" s="93"/>
    </row>
    <row r="20" spans="1:5" ht="16.2" thickBot="1" x14ac:dyDescent="0.35">
      <c r="A20" s="190" t="s">
        <v>114</v>
      </c>
      <c r="B20" s="192"/>
      <c r="C20" s="4">
        <v>0.18</v>
      </c>
      <c r="D20" s="82">
        <f>((B19*C19)*C20)</f>
        <v>95.201099999999997</v>
      </c>
    </row>
    <row r="21" spans="1:5" ht="15.6" x14ac:dyDescent="0.3">
      <c r="A21" s="190" t="s">
        <v>150</v>
      </c>
      <c r="B21" s="191"/>
      <c r="C21" s="192"/>
      <c r="D21" s="94">
        <f>D19-D20</f>
        <v>433.69389999999999</v>
      </c>
    </row>
    <row r="22" spans="1:5" ht="15.6" x14ac:dyDescent="0.3">
      <c r="A22" s="73"/>
      <c r="B22" s="95"/>
      <c r="C22" s="74"/>
      <c r="D22" s="96"/>
    </row>
    <row r="23" spans="1:5" ht="16.2" thickBot="1" x14ac:dyDescent="0.35">
      <c r="A23" s="193" t="s">
        <v>123</v>
      </c>
      <c r="B23" s="194"/>
      <c r="C23" s="194"/>
      <c r="D23" s="195"/>
    </row>
    <row r="24" spans="1:5" ht="16.2" thickBot="1" x14ac:dyDescent="0.35">
      <c r="A24" s="89" t="s">
        <v>2</v>
      </c>
      <c r="B24" s="90" t="s">
        <v>111</v>
      </c>
      <c r="C24" s="91" t="s">
        <v>113</v>
      </c>
      <c r="D24" s="92" t="s">
        <v>3</v>
      </c>
      <c r="E24" s="93"/>
    </row>
    <row r="25" spans="1:5" ht="15.6" x14ac:dyDescent="0.3">
      <c r="A25" s="3"/>
      <c r="B25" s="5">
        <v>179.57</v>
      </c>
      <c r="C25" s="48">
        <v>0.05</v>
      </c>
      <c r="D25" s="82">
        <f>B25-(B25*C25)</f>
        <v>170.5915</v>
      </c>
    </row>
    <row r="26" spans="1:5" ht="15.6" x14ac:dyDescent="0.3">
      <c r="A26" s="196" t="s">
        <v>117</v>
      </c>
      <c r="B26" s="196"/>
      <c r="C26" s="196"/>
      <c r="D26" s="196"/>
    </row>
    <row r="27" spans="1:5" ht="15.6" x14ac:dyDescent="0.3">
      <c r="A27" s="196" t="s">
        <v>121</v>
      </c>
      <c r="B27" s="196"/>
      <c r="C27" s="196"/>
      <c r="D27" s="196"/>
    </row>
    <row r="28" spans="1:5" ht="15.6" x14ac:dyDescent="0.3">
      <c r="A28" s="97" t="s">
        <v>2</v>
      </c>
      <c r="B28" s="97" t="s">
        <v>3</v>
      </c>
      <c r="C28" s="118" t="s">
        <v>111</v>
      </c>
      <c r="D28" s="97" t="s">
        <v>144</v>
      </c>
    </row>
    <row r="29" spans="1:5" x14ac:dyDescent="0.3">
      <c r="A29" s="98" t="s">
        <v>118</v>
      </c>
      <c r="B29" s="115">
        <v>15.89</v>
      </c>
      <c r="C29" s="98">
        <f>B29/6</f>
        <v>2.6483333333333334</v>
      </c>
      <c r="D29" s="98">
        <f t="shared" ref="D29:D31" si="2">C29/2</f>
        <v>1.3241666666666667</v>
      </c>
    </row>
    <row r="30" spans="1:5" x14ac:dyDescent="0.3">
      <c r="A30" s="98" t="s">
        <v>119</v>
      </c>
      <c r="B30" s="115">
        <v>80</v>
      </c>
      <c r="C30" s="98">
        <f>B30/6</f>
        <v>13.333333333333334</v>
      </c>
      <c r="D30" s="98">
        <f t="shared" si="2"/>
        <v>6.666666666666667</v>
      </c>
    </row>
    <row r="31" spans="1:5" x14ac:dyDescent="0.3">
      <c r="A31" s="98" t="s">
        <v>143</v>
      </c>
      <c r="B31" s="115">
        <v>1500</v>
      </c>
      <c r="C31" s="98">
        <f>B31/6</f>
        <v>250</v>
      </c>
      <c r="D31" s="98">
        <f t="shared" si="2"/>
        <v>125</v>
      </c>
    </row>
    <row r="32" spans="1:5" x14ac:dyDescent="0.3">
      <c r="A32" s="175" t="s">
        <v>5</v>
      </c>
      <c r="B32" s="176"/>
      <c r="C32" s="177"/>
      <c r="D32" s="98">
        <f>SUM(D29:D31)</f>
        <v>132.99083333333334</v>
      </c>
    </row>
    <row r="33" spans="1:4" ht="16.2" thickBot="1" x14ac:dyDescent="0.35">
      <c r="A33" s="178" t="s">
        <v>145</v>
      </c>
      <c r="B33" s="179"/>
      <c r="C33" s="179"/>
      <c r="D33" s="180"/>
    </row>
    <row r="34" spans="1:4" ht="16.2" thickBot="1" x14ac:dyDescent="0.35">
      <c r="A34" s="99" t="s">
        <v>26</v>
      </c>
      <c r="B34" s="100" t="s">
        <v>27</v>
      </c>
      <c r="C34" s="100" t="s">
        <v>28</v>
      </c>
      <c r="D34" s="101" t="s">
        <v>3</v>
      </c>
    </row>
    <row r="35" spans="1:4" ht="16.2" thickBot="1" x14ac:dyDescent="0.35">
      <c r="A35" s="6" t="s">
        <v>29</v>
      </c>
      <c r="B35" s="7">
        <v>3</v>
      </c>
      <c r="C35" s="116">
        <v>80</v>
      </c>
      <c r="D35" s="69">
        <f>C35*B35</f>
        <v>240</v>
      </c>
    </row>
    <row r="36" spans="1:4" ht="16.2" thickBot="1" x14ac:dyDescent="0.35">
      <c r="A36" s="8" t="s">
        <v>167</v>
      </c>
      <c r="B36" s="9">
        <v>3</v>
      </c>
      <c r="C36" s="116">
        <v>75</v>
      </c>
      <c r="D36" s="69">
        <f t="shared" ref="D36:D45" si="3">C36*B36</f>
        <v>225</v>
      </c>
    </row>
    <row r="37" spans="1:4" ht="16.2" thickBot="1" x14ac:dyDescent="0.35">
      <c r="A37" s="8" t="s">
        <v>168</v>
      </c>
      <c r="B37" s="9">
        <v>3</v>
      </c>
      <c r="C37" s="116">
        <v>75</v>
      </c>
      <c r="D37" s="69">
        <f t="shared" si="3"/>
        <v>225</v>
      </c>
    </row>
    <row r="38" spans="1:4" ht="16.2" thickBot="1" x14ac:dyDescent="0.35">
      <c r="A38" s="8" t="s">
        <v>169</v>
      </c>
      <c r="B38" s="9">
        <v>3</v>
      </c>
      <c r="C38" s="116">
        <v>50</v>
      </c>
      <c r="D38" s="69">
        <f t="shared" si="3"/>
        <v>150</v>
      </c>
    </row>
    <row r="39" spans="1:4" ht="16.2" thickBot="1" x14ac:dyDescent="0.35">
      <c r="A39" s="8" t="s">
        <v>170</v>
      </c>
      <c r="B39" s="9">
        <v>2</v>
      </c>
      <c r="C39" s="116">
        <v>150</v>
      </c>
      <c r="D39" s="69">
        <f t="shared" si="3"/>
        <v>300</v>
      </c>
    </row>
    <row r="40" spans="1:4" ht="16.2" thickBot="1" x14ac:dyDescent="0.35">
      <c r="A40" s="8" t="s">
        <v>142</v>
      </c>
      <c r="B40" s="9">
        <v>2</v>
      </c>
      <c r="C40" s="116">
        <v>60</v>
      </c>
      <c r="D40" s="69">
        <f t="shared" si="3"/>
        <v>120</v>
      </c>
    </row>
    <row r="41" spans="1:4" ht="16.2" thickBot="1" x14ac:dyDescent="0.35">
      <c r="A41" s="8" t="s">
        <v>120</v>
      </c>
      <c r="B41" s="9">
        <v>5</v>
      </c>
      <c r="C41" s="116">
        <v>15</v>
      </c>
      <c r="D41" s="69">
        <f t="shared" si="3"/>
        <v>75</v>
      </c>
    </row>
    <row r="42" spans="1:4" ht="16.2" thickBot="1" x14ac:dyDescent="0.35">
      <c r="A42" s="8" t="s">
        <v>171</v>
      </c>
      <c r="B42" s="9">
        <v>1</v>
      </c>
      <c r="C42" s="116">
        <v>35</v>
      </c>
      <c r="D42" s="69">
        <f t="shared" si="3"/>
        <v>35</v>
      </c>
    </row>
    <row r="43" spans="1:4" ht="16.2" thickBot="1" x14ac:dyDescent="0.35">
      <c r="A43" s="8" t="s">
        <v>172</v>
      </c>
      <c r="B43" s="9">
        <v>1</v>
      </c>
      <c r="C43" s="116">
        <v>3.5</v>
      </c>
      <c r="D43" s="69">
        <f t="shared" si="3"/>
        <v>3.5</v>
      </c>
    </row>
    <row r="44" spans="1:4" ht="16.2" thickBot="1" x14ac:dyDescent="0.35">
      <c r="A44" s="8" t="s">
        <v>173</v>
      </c>
      <c r="B44" s="9">
        <v>1</v>
      </c>
      <c r="C44" s="116">
        <v>180</v>
      </c>
      <c r="D44" s="69">
        <f t="shared" si="3"/>
        <v>180</v>
      </c>
    </row>
    <row r="45" spans="1:4" ht="16.2" thickBot="1" x14ac:dyDescent="0.35">
      <c r="A45" s="8" t="s">
        <v>110</v>
      </c>
      <c r="B45" s="9">
        <v>2</v>
      </c>
      <c r="C45" s="116">
        <v>55</v>
      </c>
      <c r="D45" s="69">
        <f t="shared" si="3"/>
        <v>110</v>
      </c>
    </row>
    <row r="46" spans="1:4" ht="16.2" thickBot="1" x14ac:dyDescent="0.35">
      <c r="A46" s="181" t="s">
        <v>30</v>
      </c>
      <c r="B46" s="182"/>
      <c r="C46" s="183"/>
      <c r="D46" s="102"/>
    </row>
    <row r="47" spans="1:4" ht="16.2" thickBot="1" x14ac:dyDescent="0.35">
      <c r="A47" s="181" t="s">
        <v>31</v>
      </c>
      <c r="B47" s="182"/>
      <c r="C47" s="183"/>
      <c r="D47" s="103"/>
    </row>
    <row r="48" spans="1:4" ht="16.2" thickBot="1" x14ac:dyDescent="0.35">
      <c r="A48" s="104" t="s">
        <v>2</v>
      </c>
      <c r="B48" s="105" t="s">
        <v>174</v>
      </c>
      <c r="C48" s="106" t="s">
        <v>32</v>
      </c>
      <c r="D48" s="103"/>
    </row>
    <row r="49" spans="1:4" ht="15.6" x14ac:dyDescent="0.3">
      <c r="A49" s="3"/>
      <c r="B49" s="11">
        <f>SUM(D35:D45)</f>
        <v>1663.5</v>
      </c>
      <c r="C49" s="107">
        <f>B49/6</f>
        <v>277.25</v>
      </c>
      <c r="D49" s="10"/>
    </row>
  </sheetData>
  <sheetProtection password="F668" sheet="1" objects="1" scenarios="1"/>
  <mergeCells count="15">
    <mergeCell ref="A32:C32"/>
    <mergeCell ref="A33:D33"/>
    <mergeCell ref="A46:C46"/>
    <mergeCell ref="A47:C47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F138"/>
  <sheetViews>
    <sheetView topLeftCell="A103" workbookViewId="0">
      <selection activeCell="C115" sqref="C11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1" t="s">
        <v>98</v>
      </c>
      <c r="B1" s="161"/>
      <c r="C1" s="161"/>
      <c r="D1" s="161"/>
    </row>
    <row r="2" spans="1:5" ht="22.8" x14ac:dyDescent="0.4">
      <c r="A2" s="161" t="s">
        <v>99</v>
      </c>
      <c r="B2" s="161"/>
      <c r="C2" s="161"/>
      <c r="D2" s="161"/>
    </row>
    <row r="3" spans="1:5" ht="27.75" customHeight="1" x14ac:dyDescent="0.3">
      <c r="A3" s="163"/>
      <c r="B3" s="163"/>
      <c r="C3" s="163"/>
      <c r="D3" s="163"/>
    </row>
    <row r="4" spans="1:5" x14ac:dyDescent="0.3">
      <c r="A4" s="32" t="s">
        <v>107</v>
      </c>
      <c r="B4" s="165" t="s">
        <v>166</v>
      </c>
      <c r="C4" s="165"/>
    </row>
    <row r="5" spans="1:5" x14ac:dyDescent="0.3">
      <c r="A5" s="32" t="s">
        <v>108</v>
      </c>
      <c r="B5" s="165" t="s">
        <v>175</v>
      </c>
      <c r="C5" s="165"/>
      <c r="E5" s="53"/>
    </row>
    <row r="6" spans="1:5" x14ac:dyDescent="0.3">
      <c r="A6" s="32"/>
      <c r="B6" s="165"/>
      <c r="C6" s="165"/>
    </row>
    <row r="7" spans="1:5" x14ac:dyDescent="0.3">
      <c r="A7" s="162" t="s">
        <v>33</v>
      </c>
      <c r="B7" s="162"/>
      <c r="C7" s="162"/>
    </row>
    <row r="8" spans="1:5" ht="16.2" thickBot="1" x14ac:dyDescent="0.35"/>
    <row r="9" spans="1:5" ht="16.2" thickBot="1" x14ac:dyDescent="0.35">
      <c r="A9" s="13">
        <v>1</v>
      </c>
      <c r="B9" s="128" t="s">
        <v>34</v>
      </c>
      <c r="C9" s="128" t="s">
        <v>35</v>
      </c>
    </row>
    <row r="10" spans="1:5" ht="16.2" thickBot="1" x14ac:dyDescent="0.35">
      <c r="A10" s="15" t="s">
        <v>36</v>
      </c>
      <c r="B10" s="16" t="s">
        <v>37</v>
      </c>
      <c r="C10" s="23">
        <v>1954.45</v>
      </c>
    </row>
    <row r="11" spans="1:5" ht="16.2" thickBot="1" x14ac:dyDescent="0.35">
      <c r="A11" s="15" t="s">
        <v>38</v>
      </c>
      <c r="B11" s="16" t="s">
        <v>112</v>
      </c>
      <c r="C11" s="23">
        <f>C10*0.3</f>
        <v>586.33500000000004</v>
      </c>
    </row>
    <row r="12" spans="1:5" ht="16.2" thickBot="1" x14ac:dyDescent="0.35">
      <c r="A12" s="15" t="s">
        <v>39</v>
      </c>
      <c r="B12" s="16" t="s">
        <v>176</v>
      </c>
      <c r="C12" s="23">
        <f>C10*10%</f>
        <v>195.44500000000002</v>
      </c>
    </row>
    <row r="13" spans="1:5" ht="16.2" thickBot="1" x14ac:dyDescent="0.35">
      <c r="A13" s="159" t="s">
        <v>5</v>
      </c>
      <c r="B13" s="160"/>
      <c r="C13" s="39">
        <f>SUM(C10:C12)</f>
        <v>2736.23</v>
      </c>
    </row>
    <row r="16" spans="1:5" x14ac:dyDescent="0.3">
      <c r="A16" s="158" t="s">
        <v>46</v>
      </c>
      <c r="B16" s="158"/>
      <c r="C16" s="158"/>
    </row>
    <row r="17" spans="1:4" x14ac:dyDescent="0.3">
      <c r="A17" s="12"/>
    </row>
    <row r="18" spans="1:4" x14ac:dyDescent="0.3">
      <c r="A18" s="155" t="s">
        <v>47</v>
      </c>
      <c r="B18" s="155"/>
      <c r="C18" s="155"/>
    </row>
    <row r="19" spans="1:4" ht="16.2" thickBot="1" x14ac:dyDescent="0.35"/>
    <row r="20" spans="1:4" ht="16.2" thickBot="1" x14ac:dyDescent="0.35">
      <c r="A20" s="13" t="s">
        <v>48</v>
      </c>
      <c r="B20" s="128" t="s">
        <v>49</v>
      </c>
      <c r="C20" s="128" t="s">
        <v>55</v>
      </c>
      <c r="D20" s="128" t="s">
        <v>35</v>
      </c>
    </row>
    <row r="21" spans="1:4" ht="16.2" thickBot="1" x14ac:dyDescent="0.35">
      <c r="A21" s="15" t="s">
        <v>36</v>
      </c>
      <c r="B21" s="35" t="s">
        <v>50</v>
      </c>
      <c r="C21" s="31">
        <v>8.3299999999999999E-2</v>
      </c>
      <c r="D21" s="36">
        <f>C$13*C21</f>
        <v>227.92795899999999</v>
      </c>
    </row>
    <row r="22" spans="1:4" ht="16.2" thickBot="1" x14ac:dyDescent="0.35">
      <c r="A22" s="15" t="s">
        <v>38</v>
      </c>
      <c r="B22" s="33" t="s">
        <v>51</v>
      </c>
      <c r="C22" s="37">
        <v>0.121</v>
      </c>
      <c r="D22" s="38">
        <f>C$13*C22</f>
        <v>331.08382999999998</v>
      </c>
    </row>
    <row r="23" spans="1:4" ht="16.2" thickBot="1" x14ac:dyDescent="0.35">
      <c r="A23" s="156" t="s">
        <v>5</v>
      </c>
      <c r="B23" s="157"/>
      <c r="C23" s="40">
        <f>SUM(C21:C22)</f>
        <v>0.20429999999999998</v>
      </c>
      <c r="D23" s="41">
        <f>C$13*C23</f>
        <v>559.01178899999991</v>
      </c>
    </row>
    <row r="26" spans="1:4" ht="32.25" customHeight="1" x14ac:dyDescent="0.3">
      <c r="A26" s="164" t="s">
        <v>52</v>
      </c>
      <c r="B26" s="164"/>
      <c r="C26" s="164"/>
      <c r="D26" s="164"/>
    </row>
    <row r="27" spans="1:4" ht="16.2" thickBot="1" x14ac:dyDescent="0.35"/>
    <row r="28" spans="1:4" ht="16.2" thickBot="1" x14ac:dyDescent="0.35">
      <c r="A28" s="13" t="s">
        <v>53</v>
      </c>
      <c r="B28" s="128" t="s">
        <v>54</v>
      </c>
      <c r="C28" s="128" t="s">
        <v>55</v>
      </c>
      <c r="D28" s="128" t="s">
        <v>35</v>
      </c>
    </row>
    <row r="29" spans="1:4" ht="16.2" thickBot="1" x14ac:dyDescent="0.35">
      <c r="A29" s="15" t="s">
        <v>36</v>
      </c>
      <c r="B29" s="16" t="s">
        <v>56</v>
      </c>
      <c r="C29" s="17">
        <v>0.2</v>
      </c>
      <c r="D29" s="38">
        <f t="shared" ref="D29:D37" si="0">(D$23+C$13)*C29</f>
        <v>659.04835779999996</v>
      </c>
    </row>
    <row r="30" spans="1:4" ht="16.2" thickBot="1" x14ac:dyDescent="0.35">
      <c r="A30" s="15" t="s">
        <v>38</v>
      </c>
      <c r="B30" s="16" t="s">
        <v>57</v>
      </c>
      <c r="C30" s="17">
        <v>2.5000000000000001E-2</v>
      </c>
      <c r="D30" s="38">
        <f t="shared" si="0"/>
        <v>82.381044724999995</v>
      </c>
    </row>
    <row r="31" spans="1:4" ht="16.2" thickBot="1" x14ac:dyDescent="0.35">
      <c r="A31" s="15" t="s">
        <v>39</v>
      </c>
      <c r="B31" s="16" t="s">
        <v>58</v>
      </c>
      <c r="C31" s="108">
        <v>0.03</v>
      </c>
      <c r="D31" s="38">
        <f t="shared" si="0"/>
        <v>98.857253669999992</v>
      </c>
    </row>
    <row r="32" spans="1:4" ht="16.2" thickBot="1" x14ac:dyDescent="0.35">
      <c r="A32" s="15" t="s">
        <v>40</v>
      </c>
      <c r="B32" s="16" t="s">
        <v>59</v>
      </c>
      <c r="C32" s="17">
        <v>1.4999999999999999E-2</v>
      </c>
      <c r="D32" s="38">
        <f t="shared" si="0"/>
        <v>49.428626834999996</v>
      </c>
    </row>
    <row r="33" spans="1:5" ht="16.2" thickBot="1" x14ac:dyDescent="0.35">
      <c r="A33" s="15" t="s">
        <v>41</v>
      </c>
      <c r="B33" s="16" t="s">
        <v>60</v>
      </c>
      <c r="C33" s="17">
        <v>0.01</v>
      </c>
      <c r="D33" s="38">
        <f t="shared" si="0"/>
        <v>32.95241789</v>
      </c>
    </row>
    <row r="34" spans="1:5" ht="16.2" thickBot="1" x14ac:dyDescent="0.35">
      <c r="A34" s="15" t="s">
        <v>43</v>
      </c>
      <c r="B34" s="16" t="s">
        <v>6</v>
      </c>
      <c r="C34" s="17">
        <v>6.0000000000000001E-3</v>
      </c>
      <c r="D34" s="38">
        <f t="shared" si="0"/>
        <v>19.771450733999998</v>
      </c>
    </row>
    <row r="35" spans="1:5" ht="16.2" thickBot="1" x14ac:dyDescent="0.35">
      <c r="A35" s="15" t="s">
        <v>44</v>
      </c>
      <c r="B35" s="16" t="s">
        <v>7</v>
      </c>
      <c r="C35" s="17">
        <v>2E-3</v>
      </c>
      <c r="D35" s="38">
        <f t="shared" si="0"/>
        <v>6.5904835779999997</v>
      </c>
    </row>
    <row r="36" spans="1:5" ht="16.2" thickBot="1" x14ac:dyDescent="0.35">
      <c r="A36" s="15" t="s">
        <v>61</v>
      </c>
      <c r="B36" s="16" t="s">
        <v>8</v>
      </c>
      <c r="C36" s="17">
        <v>0.08</v>
      </c>
      <c r="D36" s="38">
        <f t="shared" si="0"/>
        <v>263.61934312</v>
      </c>
    </row>
    <row r="37" spans="1:5" ht="16.2" thickBot="1" x14ac:dyDescent="0.35">
      <c r="A37" s="156" t="s">
        <v>62</v>
      </c>
      <c r="B37" s="157"/>
      <c r="C37" s="17">
        <f>SUM(C29:C36)</f>
        <v>0.36800000000000005</v>
      </c>
      <c r="D37" s="38">
        <f t="shared" si="0"/>
        <v>1212.6489783520001</v>
      </c>
      <c r="E37" s="68">
        <f>C37*C23</f>
        <v>7.5182399999999996E-2</v>
      </c>
    </row>
    <row r="40" spans="1:5" x14ac:dyDescent="0.3">
      <c r="A40" s="155" t="s">
        <v>63</v>
      </c>
      <c r="B40" s="155"/>
      <c r="C40" s="155"/>
    </row>
    <row r="41" spans="1:5" ht="16.2" thickBot="1" x14ac:dyDescent="0.35"/>
    <row r="42" spans="1:5" ht="16.2" thickBot="1" x14ac:dyDescent="0.35">
      <c r="A42" s="13" t="s">
        <v>64</v>
      </c>
      <c r="B42" s="128" t="s">
        <v>65</v>
      </c>
      <c r="C42" s="128" t="s">
        <v>35</v>
      </c>
    </row>
    <row r="43" spans="1:5" ht="16.2" thickBot="1" x14ac:dyDescent="0.35">
      <c r="A43" s="15" t="s">
        <v>36</v>
      </c>
      <c r="B43" s="16" t="s">
        <v>66</v>
      </c>
      <c r="C43" s="25">
        <f>'Planilha de Apoio - P 12 x 36'!D14</f>
        <v>141.47300000000001</v>
      </c>
    </row>
    <row r="44" spans="1:5" ht="16.2" thickBot="1" x14ac:dyDescent="0.35">
      <c r="A44" s="15" t="s">
        <v>38</v>
      </c>
      <c r="B44" s="16" t="s">
        <v>109</v>
      </c>
      <c r="C44" s="23">
        <f>'Planilha de Apoio - P 12 x 36'!D21</f>
        <v>433.69389999999999</v>
      </c>
    </row>
    <row r="45" spans="1:5" ht="16.2" thickBot="1" x14ac:dyDescent="0.35">
      <c r="A45" s="15" t="s">
        <v>39</v>
      </c>
      <c r="B45" s="16" t="s">
        <v>122</v>
      </c>
      <c r="C45" s="109">
        <v>15</v>
      </c>
    </row>
    <row r="46" spans="1:5" ht="16.2" thickBot="1" x14ac:dyDescent="0.35">
      <c r="A46" s="46" t="s">
        <v>40</v>
      </c>
      <c r="B46" s="34" t="s">
        <v>139</v>
      </c>
      <c r="C46" s="23">
        <f>'Planilha de Apoio - P 12 x 36'!D25</f>
        <v>170.5915</v>
      </c>
    </row>
    <row r="47" spans="1:5" ht="16.2" thickBot="1" x14ac:dyDescent="0.35">
      <c r="A47" s="46" t="s">
        <v>41</v>
      </c>
      <c r="B47" s="110" t="s">
        <v>140</v>
      </c>
      <c r="C47" s="109"/>
    </row>
    <row r="48" spans="1:5" ht="16.2" thickBot="1" x14ac:dyDescent="0.35">
      <c r="A48" s="159" t="s">
        <v>5</v>
      </c>
      <c r="B48" s="160"/>
      <c r="C48" s="23">
        <f>SUM(C43:C47)</f>
        <v>760.75839999999994</v>
      </c>
    </row>
    <row r="51" spans="1:4" x14ac:dyDescent="0.3">
      <c r="A51" s="155" t="s">
        <v>67</v>
      </c>
      <c r="B51" s="155"/>
      <c r="C51" s="155"/>
    </row>
    <row r="52" spans="1:4" ht="16.2" thickBot="1" x14ac:dyDescent="0.35"/>
    <row r="53" spans="1:4" ht="16.2" thickBot="1" x14ac:dyDescent="0.35">
      <c r="A53" s="13">
        <v>2</v>
      </c>
      <c r="B53" s="128" t="s">
        <v>68</v>
      </c>
      <c r="C53" s="128" t="s">
        <v>35</v>
      </c>
    </row>
    <row r="54" spans="1:4" ht="16.2" thickBot="1" x14ac:dyDescent="0.35">
      <c r="A54" s="15" t="s">
        <v>48</v>
      </c>
      <c r="B54" s="16" t="s">
        <v>49</v>
      </c>
      <c r="C54" s="23">
        <f>D23</f>
        <v>559.01178899999991</v>
      </c>
    </row>
    <row r="55" spans="1:4" ht="16.2" thickBot="1" x14ac:dyDescent="0.35">
      <c r="A55" s="15" t="s">
        <v>53</v>
      </c>
      <c r="B55" s="16" t="s">
        <v>54</v>
      </c>
      <c r="C55" s="23">
        <f>D37</f>
        <v>1212.6489783520001</v>
      </c>
    </row>
    <row r="56" spans="1:4" ht="16.2" thickBot="1" x14ac:dyDescent="0.35">
      <c r="A56" s="15" t="s">
        <v>64</v>
      </c>
      <c r="B56" s="16" t="s">
        <v>65</v>
      </c>
      <c r="C56" s="23">
        <f>C48</f>
        <v>760.75839999999994</v>
      </c>
    </row>
    <row r="57" spans="1:4" ht="16.2" thickBot="1" x14ac:dyDescent="0.35">
      <c r="A57" s="156" t="s">
        <v>5</v>
      </c>
      <c r="B57" s="157"/>
      <c r="C57" s="23">
        <f>SUM(C54:C56)</f>
        <v>2532.4191673519999</v>
      </c>
    </row>
    <row r="58" spans="1:4" x14ac:dyDescent="0.3">
      <c r="A58" s="2"/>
    </row>
    <row r="60" spans="1:4" x14ac:dyDescent="0.3">
      <c r="A60" s="158" t="s">
        <v>69</v>
      </c>
      <c r="B60" s="158"/>
      <c r="C60" s="158"/>
    </row>
    <row r="61" spans="1:4" ht="16.2" thickBot="1" x14ac:dyDescent="0.35"/>
    <row r="62" spans="1:4" ht="16.2" thickBot="1" x14ac:dyDescent="0.35">
      <c r="A62" s="13">
        <v>3</v>
      </c>
      <c r="B62" s="128" t="s">
        <v>70</v>
      </c>
      <c r="C62" s="128" t="s">
        <v>55</v>
      </c>
      <c r="D62" s="128" t="s">
        <v>35</v>
      </c>
    </row>
    <row r="63" spans="1:4" ht="16.2" thickBot="1" x14ac:dyDescent="0.35">
      <c r="A63" s="15" t="s">
        <v>36</v>
      </c>
      <c r="B63" s="18" t="s">
        <v>71</v>
      </c>
      <c r="C63" s="28">
        <v>4.1999999999999997E-3</v>
      </c>
      <c r="D63" s="23">
        <f>(C$13)*C63</f>
        <v>11.492165999999999</v>
      </c>
    </row>
    <row r="64" spans="1:4" ht="16.2" thickBot="1" x14ac:dyDescent="0.35">
      <c r="A64" s="15" t="s">
        <v>38</v>
      </c>
      <c r="B64" s="26" t="s">
        <v>72</v>
      </c>
      <c r="C64" s="29">
        <f>C63*C36</f>
        <v>3.3599999999999998E-4</v>
      </c>
      <c r="D64" s="23">
        <f>(C$13)*C64</f>
        <v>0.91937327999999996</v>
      </c>
    </row>
    <row r="65" spans="1:4" ht="16.2" thickBot="1" x14ac:dyDescent="0.35">
      <c r="A65" s="15" t="s">
        <v>39</v>
      </c>
      <c r="B65" s="18" t="s">
        <v>126</v>
      </c>
      <c r="C65" s="27">
        <v>3.5999999999999999E-3</v>
      </c>
      <c r="D65" s="23">
        <f>C65*C13</f>
        <v>9.8504279999999991</v>
      </c>
    </row>
    <row r="66" spans="1:4" ht="16.2" thickBot="1" x14ac:dyDescent="0.35">
      <c r="A66" s="15" t="s">
        <v>40</v>
      </c>
      <c r="B66" s="18" t="s">
        <v>74</v>
      </c>
      <c r="C66" s="30">
        <v>1.9400000000000001E-2</v>
      </c>
      <c r="D66" s="23">
        <f>(C$13)*C66</f>
        <v>53.082861999999999</v>
      </c>
    </row>
    <row r="67" spans="1:4" ht="16.2" thickBot="1" x14ac:dyDescent="0.35">
      <c r="A67" s="15" t="s">
        <v>41</v>
      </c>
      <c r="B67" s="18" t="s">
        <v>75</v>
      </c>
      <c r="C67" s="27">
        <f>C66*C37</f>
        <v>7.1392000000000009E-3</v>
      </c>
      <c r="D67" s="23">
        <f>C67*C13</f>
        <v>19.534493216000001</v>
      </c>
    </row>
    <row r="68" spans="1:4" ht="16.2" thickBot="1" x14ac:dyDescent="0.35">
      <c r="A68" s="15" t="s">
        <v>43</v>
      </c>
      <c r="B68" s="18" t="s">
        <v>127</v>
      </c>
      <c r="C68" s="27">
        <v>3.6400000000000002E-2</v>
      </c>
      <c r="D68" s="23">
        <f>C68*C13</f>
        <v>99.598772000000011</v>
      </c>
    </row>
    <row r="69" spans="1:4" ht="16.2" thickBot="1" x14ac:dyDescent="0.35">
      <c r="A69" s="156" t="s">
        <v>5</v>
      </c>
      <c r="B69" s="157"/>
      <c r="C69" s="27">
        <f>SUM(C63:C68)</f>
        <v>7.1075200000000005E-2</v>
      </c>
      <c r="D69" s="23">
        <f>SUM(D63:D68)</f>
        <v>194.47809449600001</v>
      </c>
    </row>
    <row r="72" spans="1:4" x14ac:dyDescent="0.3">
      <c r="A72" s="158" t="s">
        <v>77</v>
      </c>
      <c r="B72" s="158"/>
      <c r="C72" s="158"/>
    </row>
    <row r="75" spans="1:4" x14ac:dyDescent="0.3">
      <c r="A75" s="155" t="s">
        <v>78</v>
      </c>
      <c r="B75" s="155"/>
      <c r="C75" s="155"/>
    </row>
    <row r="76" spans="1:4" ht="16.2" thickBot="1" x14ac:dyDescent="0.35">
      <c r="A76" s="12"/>
    </row>
    <row r="77" spans="1:4" ht="16.2" thickBot="1" x14ac:dyDescent="0.35">
      <c r="A77" s="13" t="s">
        <v>79</v>
      </c>
      <c r="B77" s="128" t="s">
        <v>80</v>
      </c>
      <c r="C77" s="128" t="s">
        <v>55</v>
      </c>
      <c r="D77" s="128" t="s">
        <v>35</v>
      </c>
    </row>
    <row r="78" spans="1:4" ht="16.2" thickBot="1" x14ac:dyDescent="0.35">
      <c r="A78" s="15" t="s">
        <v>36</v>
      </c>
      <c r="B78" s="16" t="s">
        <v>158</v>
      </c>
      <c r="C78" s="27">
        <f>1/12/12</f>
        <v>6.9444444444444441E-3</v>
      </c>
      <c r="D78" s="23">
        <f t="shared" ref="D78:D84" si="1">(C$13)*C78</f>
        <v>19.00159722222222</v>
      </c>
    </row>
    <row r="79" spans="1:4" ht="16.2" thickBot="1" x14ac:dyDescent="0.35">
      <c r="A79" s="15" t="s">
        <v>38</v>
      </c>
      <c r="B79" s="16" t="s">
        <v>80</v>
      </c>
      <c r="C79" s="111">
        <v>0.02</v>
      </c>
      <c r="D79" s="23">
        <f t="shared" si="1"/>
        <v>54.724600000000002</v>
      </c>
    </row>
    <row r="80" spans="1:4" ht="16.2" thickBot="1" x14ac:dyDescent="0.35">
      <c r="A80" s="15" t="s">
        <v>39</v>
      </c>
      <c r="B80" s="16" t="s">
        <v>81</v>
      </c>
      <c r="C80" s="111">
        <v>1.4999999999999999E-2</v>
      </c>
      <c r="D80" s="23">
        <f t="shared" si="1"/>
        <v>41.04345</v>
      </c>
    </row>
    <row r="81" spans="1:6" ht="16.2" thickBot="1" x14ac:dyDescent="0.35">
      <c r="A81" s="15" t="s">
        <v>40</v>
      </c>
      <c r="B81" s="16" t="s">
        <v>82</v>
      </c>
      <c r="C81" s="111">
        <v>0.01</v>
      </c>
      <c r="D81" s="23">
        <f t="shared" si="1"/>
        <v>27.362300000000001</v>
      </c>
    </row>
    <row r="82" spans="1:6" ht="16.2" thickBot="1" x14ac:dyDescent="0.35">
      <c r="A82" s="15" t="s">
        <v>41</v>
      </c>
      <c r="B82" s="16" t="s">
        <v>83</v>
      </c>
      <c r="C82" s="111">
        <v>0.01</v>
      </c>
      <c r="D82" s="23">
        <f t="shared" si="1"/>
        <v>27.362300000000001</v>
      </c>
    </row>
    <row r="83" spans="1:6" ht="16.2" thickBot="1" x14ac:dyDescent="0.35">
      <c r="A83" s="15" t="s">
        <v>43</v>
      </c>
      <c r="B83" s="112" t="s">
        <v>45</v>
      </c>
      <c r="C83" s="111">
        <v>0</v>
      </c>
      <c r="D83" s="23">
        <f t="shared" si="1"/>
        <v>0</v>
      </c>
    </row>
    <row r="84" spans="1:6" ht="16.2" thickBot="1" x14ac:dyDescent="0.35">
      <c r="A84" s="156" t="s">
        <v>62</v>
      </c>
      <c r="B84" s="157"/>
      <c r="C84" s="27">
        <f>SUM(C78:C83)</f>
        <v>6.1944444444444448E-2</v>
      </c>
      <c r="D84" s="23">
        <f t="shared" si="1"/>
        <v>169.49424722222224</v>
      </c>
    </row>
    <row r="85" spans="1:6" x14ac:dyDescent="0.3">
      <c r="C85" s="53">
        <f>C23+C37+C69+C84+E37</f>
        <v>0.78050204444444449</v>
      </c>
    </row>
    <row r="87" spans="1:6" x14ac:dyDescent="0.3">
      <c r="A87" s="155" t="s">
        <v>84</v>
      </c>
      <c r="B87" s="155"/>
      <c r="C87" s="155"/>
      <c r="D87" s="75"/>
      <c r="E87" s="75"/>
      <c r="F87" s="75"/>
    </row>
    <row r="88" spans="1:6" ht="16.2" thickBot="1" x14ac:dyDescent="0.35">
      <c r="A88" s="12"/>
      <c r="D88" s="75"/>
      <c r="E88" s="72"/>
      <c r="F88" s="72"/>
    </row>
    <row r="89" spans="1:6" ht="16.2" thickBot="1" x14ac:dyDescent="0.35">
      <c r="A89" s="13" t="s">
        <v>85</v>
      </c>
      <c r="B89" s="128" t="s">
        <v>124</v>
      </c>
      <c r="C89" s="128" t="s">
        <v>35</v>
      </c>
      <c r="D89" s="75"/>
      <c r="E89" s="72"/>
      <c r="F89" s="70">
        <f>C10+C11</f>
        <v>2540.7849999999999</v>
      </c>
    </row>
    <row r="90" spans="1:6" ht="16.2" thickBot="1" x14ac:dyDescent="0.35">
      <c r="A90" s="15" t="s">
        <v>36</v>
      </c>
      <c r="B90" s="16" t="s">
        <v>100</v>
      </c>
      <c r="C90" s="52">
        <f>F92*0.5</f>
        <v>140.62090072727273</v>
      </c>
      <c r="D90" s="75"/>
      <c r="E90" s="72"/>
      <c r="F90" s="70">
        <f>F89/220</f>
        <v>11.549022727272726</v>
      </c>
    </row>
    <row r="91" spans="1:6" ht="16.2" thickBot="1" x14ac:dyDescent="0.35">
      <c r="A91" s="156" t="s">
        <v>5</v>
      </c>
      <c r="B91" s="157"/>
      <c r="C91" s="52">
        <f>C90</f>
        <v>140.62090072727273</v>
      </c>
      <c r="D91" s="75"/>
      <c r="E91" s="72"/>
      <c r="F91" s="70">
        <f>F90*1.6</f>
        <v>18.478436363636362</v>
      </c>
    </row>
    <row r="92" spans="1:6" x14ac:dyDescent="0.3">
      <c r="D92" s="75"/>
      <c r="E92" s="72"/>
      <c r="F92" s="70">
        <f>F91*15.22</f>
        <v>281.24180145454545</v>
      </c>
    </row>
    <row r="93" spans="1:6" x14ac:dyDescent="0.3">
      <c r="D93" s="75"/>
      <c r="E93" s="72"/>
      <c r="F93" s="72"/>
    </row>
    <row r="94" spans="1:6" x14ac:dyDescent="0.3">
      <c r="A94" s="155" t="s">
        <v>87</v>
      </c>
      <c r="B94" s="155"/>
      <c r="C94" s="155"/>
      <c r="D94" s="75"/>
      <c r="E94" s="75"/>
      <c r="F94" s="75"/>
    </row>
    <row r="95" spans="1:6" ht="16.2" thickBot="1" x14ac:dyDescent="0.35">
      <c r="A95" s="12"/>
      <c r="D95" s="75"/>
      <c r="E95" s="75"/>
      <c r="F95" s="75"/>
    </row>
    <row r="96" spans="1:6" ht="16.2" thickBot="1" x14ac:dyDescent="0.35">
      <c r="A96" s="13">
        <v>4</v>
      </c>
      <c r="B96" s="128" t="s">
        <v>88</v>
      </c>
      <c r="C96" s="128" t="s">
        <v>35</v>
      </c>
    </row>
    <row r="97" spans="1:3" ht="16.2" thickBot="1" x14ac:dyDescent="0.35">
      <c r="A97" s="15" t="s">
        <v>79</v>
      </c>
      <c r="B97" s="16" t="s">
        <v>80</v>
      </c>
      <c r="C97" s="23">
        <f>D84</f>
        <v>169.49424722222224</v>
      </c>
    </row>
    <row r="98" spans="1:3" ht="16.2" thickBot="1" x14ac:dyDescent="0.35">
      <c r="A98" s="15" t="s">
        <v>85</v>
      </c>
      <c r="B98" s="16" t="s">
        <v>86</v>
      </c>
      <c r="C98" s="23">
        <f>C91</f>
        <v>140.62090072727273</v>
      </c>
    </row>
    <row r="99" spans="1:3" ht="16.2" thickBot="1" x14ac:dyDescent="0.35">
      <c r="A99" s="156" t="s">
        <v>5</v>
      </c>
      <c r="B99" s="157"/>
      <c r="C99" s="39">
        <f>C97+C98</f>
        <v>310.11514794949494</v>
      </c>
    </row>
    <row r="102" spans="1:3" x14ac:dyDescent="0.3">
      <c r="A102" s="158" t="s">
        <v>89</v>
      </c>
      <c r="B102" s="158"/>
      <c r="C102" s="158"/>
    </row>
    <row r="103" spans="1:3" ht="16.2" thickBot="1" x14ac:dyDescent="0.35"/>
    <row r="104" spans="1:3" ht="16.2" thickBot="1" x14ac:dyDescent="0.35">
      <c r="A104" s="13">
        <v>5</v>
      </c>
      <c r="B104" s="19" t="s">
        <v>21</v>
      </c>
      <c r="C104" s="128" t="s">
        <v>35</v>
      </c>
    </row>
    <row r="105" spans="1:3" ht="16.2" thickBot="1" x14ac:dyDescent="0.35">
      <c r="A105" s="15" t="s">
        <v>36</v>
      </c>
      <c r="B105" s="16" t="s">
        <v>90</v>
      </c>
      <c r="C105" s="109">
        <f>'Plan Apoio - Moto Seg Sex'!C56</f>
        <v>277.25</v>
      </c>
    </row>
    <row r="106" spans="1:3" ht="16.2" thickBot="1" x14ac:dyDescent="0.35">
      <c r="A106" s="15" t="s">
        <v>38</v>
      </c>
      <c r="B106" s="16" t="s">
        <v>91</v>
      </c>
      <c r="C106" s="109">
        <f>'Plan Apoio - Moto Seg Sex'!D39</f>
        <v>1172.431111111111</v>
      </c>
    </row>
    <row r="107" spans="1:3" ht="16.2" thickBot="1" x14ac:dyDescent="0.35">
      <c r="A107" s="15" t="s">
        <v>39</v>
      </c>
      <c r="B107" s="112" t="s">
        <v>141</v>
      </c>
      <c r="C107" s="109"/>
    </row>
    <row r="108" spans="1:3" ht="16.2" thickBot="1" x14ac:dyDescent="0.35">
      <c r="A108" s="15" t="s">
        <v>40</v>
      </c>
      <c r="B108" s="112" t="s">
        <v>141</v>
      </c>
      <c r="C108" s="109"/>
    </row>
    <row r="109" spans="1:3" ht="16.2" thickBot="1" x14ac:dyDescent="0.35">
      <c r="A109" s="156" t="s">
        <v>62</v>
      </c>
      <c r="B109" s="157"/>
      <c r="C109" s="23">
        <f>SUM(C105:C108)</f>
        <v>1449.681111111111</v>
      </c>
    </row>
    <row r="112" spans="1:3" x14ac:dyDescent="0.3">
      <c r="A112" s="158" t="s">
        <v>92</v>
      </c>
      <c r="B112" s="158"/>
      <c r="C112" s="158"/>
    </row>
    <row r="113" spans="1:4" ht="16.2" thickBot="1" x14ac:dyDescent="0.35"/>
    <row r="114" spans="1:4" ht="16.2" thickBot="1" x14ac:dyDescent="0.35">
      <c r="A114" s="13">
        <v>6</v>
      </c>
      <c r="B114" s="19" t="s">
        <v>22</v>
      </c>
      <c r="C114" s="128" t="s">
        <v>55</v>
      </c>
      <c r="D114" s="128" t="s">
        <v>35</v>
      </c>
    </row>
    <row r="115" spans="1:4" ht="16.2" thickBot="1" x14ac:dyDescent="0.35">
      <c r="A115" s="15" t="s">
        <v>36</v>
      </c>
      <c r="B115" s="43" t="s">
        <v>23</v>
      </c>
      <c r="C115" s="108">
        <v>0.1</v>
      </c>
      <c r="D115" s="45">
        <f>C115*C134</f>
        <v>722.29235209086062</v>
      </c>
    </row>
    <row r="116" spans="1:4" ht="16.2" thickBot="1" x14ac:dyDescent="0.35">
      <c r="A116" s="15" t="s">
        <v>38</v>
      </c>
      <c r="B116" s="43" t="s">
        <v>25</v>
      </c>
      <c r="C116" s="108">
        <f>C115</f>
        <v>0.1</v>
      </c>
      <c r="D116" s="45">
        <f>C116*(C134+D115)</f>
        <v>794.52158729994665</v>
      </c>
    </row>
    <row r="117" spans="1:4" ht="16.2" thickBot="1" x14ac:dyDescent="0.35">
      <c r="A117" s="15" t="s">
        <v>39</v>
      </c>
      <c r="B117" s="16" t="s">
        <v>24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104</v>
      </c>
      <c r="C118" s="44">
        <f>C119+C120</f>
        <v>3.6499999999999998E-2</v>
      </c>
      <c r="D118" s="45">
        <f>C118*(C$134+D$115+D$116)</f>
        <v>319.00041730092858</v>
      </c>
    </row>
    <row r="119" spans="1:4" ht="16.2" thickBot="1" x14ac:dyDescent="0.35">
      <c r="A119" s="15"/>
      <c r="B119" s="16" t="s">
        <v>102</v>
      </c>
      <c r="C119" s="17">
        <v>0.03</v>
      </c>
      <c r="D119" s="23">
        <f>C119*(C$134+D$115+D$116)</f>
        <v>262.19212380898239</v>
      </c>
    </row>
    <row r="120" spans="1:4" ht="16.2" thickBot="1" x14ac:dyDescent="0.35">
      <c r="A120" s="15"/>
      <c r="B120" s="16" t="s">
        <v>103</v>
      </c>
      <c r="C120" s="17">
        <v>6.4999999999999997E-3</v>
      </c>
      <c r="D120" s="23">
        <f>C120*(C$134+D$115+D$116)</f>
        <v>56.808293491946181</v>
      </c>
    </row>
    <row r="121" spans="1:4" ht="16.2" thickBot="1" x14ac:dyDescent="0.35">
      <c r="A121" s="15"/>
      <c r="B121" s="43" t="s">
        <v>105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106</v>
      </c>
      <c r="C122" s="44">
        <v>0.02</v>
      </c>
      <c r="D122" s="45">
        <f>C122*(C$134+D$115+D$116)</f>
        <v>174.79474920598827</v>
      </c>
    </row>
    <row r="123" spans="1:4" ht="16.2" thickBot="1" x14ac:dyDescent="0.35">
      <c r="A123" s="171" t="s">
        <v>62</v>
      </c>
      <c r="B123" s="172"/>
      <c r="C123" s="44">
        <f>C115+C116+C118+C121+C122</f>
        <v>0.25650000000000001</v>
      </c>
      <c r="D123" s="45">
        <f>D115+D116+D118+D121+D122</f>
        <v>2010.609105897724</v>
      </c>
    </row>
    <row r="126" spans="1:4" x14ac:dyDescent="0.3">
      <c r="A126" s="158" t="s">
        <v>93</v>
      </c>
      <c r="B126" s="158"/>
      <c r="C126" s="158"/>
    </row>
    <row r="127" spans="1:4" ht="16.2" thickBot="1" x14ac:dyDescent="0.35"/>
    <row r="128" spans="1:4" ht="16.2" thickBot="1" x14ac:dyDescent="0.35">
      <c r="A128" s="13"/>
      <c r="B128" s="128" t="s">
        <v>94</v>
      </c>
      <c r="C128" s="128" t="s">
        <v>35</v>
      </c>
    </row>
    <row r="129" spans="1:3" ht="16.2" thickBot="1" x14ac:dyDescent="0.35">
      <c r="A129" s="21" t="s">
        <v>36</v>
      </c>
      <c r="B129" s="16" t="s">
        <v>33</v>
      </c>
      <c r="C129" s="42">
        <f>C13</f>
        <v>2736.23</v>
      </c>
    </row>
    <row r="130" spans="1:3" ht="16.2" thickBot="1" x14ac:dyDescent="0.35">
      <c r="A130" s="21" t="s">
        <v>38</v>
      </c>
      <c r="B130" s="16" t="s">
        <v>46</v>
      </c>
      <c r="C130" s="42">
        <f>C57</f>
        <v>2532.4191673519999</v>
      </c>
    </row>
    <row r="131" spans="1:3" ht="16.2" thickBot="1" x14ac:dyDescent="0.35">
      <c r="A131" s="21" t="s">
        <v>39</v>
      </c>
      <c r="B131" s="16" t="s">
        <v>69</v>
      </c>
      <c r="C131" s="42">
        <f>D69</f>
        <v>194.47809449600001</v>
      </c>
    </row>
    <row r="132" spans="1:3" ht="16.2" thickBot="1" x14ac:dyDescent="0.35">
      <c r="A132" s="21" t="s">
        <v>40</v>
      </c>
      <c r="B132" s="16" t="s">
        <v>77</v>
      </c>
      <c r="C132" s="42">
        <f>C99</f>
        <v>310.11514794949494</v>
      </c>
    </row>
    <row r="133" spans="1:3" ht="16.2" thickBot="1" x14ac:dyDescent="0.35">
      <c r="A133" s="21" t="s">
        <v>41</v>
      </c>
      <c r="B133" s="16" t="s">
        <v>89</v>
      </c>
      <c r="C133" s="42">
        <f>C109</f>
        <v>1449.681111111111</v>
      </c>
    </row>
    <row r="134" spans="1:3" ht="16.5" customHeight="1" thickBot="1" x14ac:dyDescent="0.35">
      <c r="A134" s="156" t="s">
        <v>95</v>
      </c>
      <c r="B134" s="157"/>
      <c r="C134" s="42">
        <f>SUM(C129:C133)</f>
        <v>7222.9235209086055</v>
      </c>
    </row>
    <row r="135" spans="1:3" ht="16.2" thickBot="1" x14ac:dyDescent="0.35">
      <c r="A135" s="21" t="s">
        <v>43</v>
      </c>
      <c r="B135" s="16" t="s">
        <v>96</v>
      </c>
      <c r="C135" s="42">
        <f>D123</f>
        <v>2010.609105897724</v>
      </c>
    </row>
    <row r="136" spans="1:3" ht="16.5" customHeight="1" x14ac:dyDescent="0.3">
      <c r="A136" s="169" t="s">
        <v>97</v>
      </c>
      <c r="B136" s="170"/>
      <c r="C136" s="49">
        <f>C134+C135</f>
        <v>9233.5326268063291</v>
      </c>
    </row>
    <row r="137" spans="1:3" ht="16.5" customHeight="1" x14ac:dyDescent="0.3">
      <c r="A137" s="166" t="s">
        <v>115</v>
      </c>
      <c r="B137" s="167"/>
      <c r="C137" s="51">
        <v>2</v>
      </c>
    </row>
    <row r="138" spans="1:3" ht="16.2" thickBot="1" x14ac:dyDescent="0.35">
      <c r="A138" s="168" t="s">
        <v>116</v>
      </c>
      <c r="B138" s="168"/>
      <c r="C138" s="50">
        <f>C136*C137</f>
        <v>18467.065253612658</v>
      </c>
    </row>
  </sheetData>
  <sheetProtection password="F668" sheet="1" objects="1" scenarios="1"/>
  <mergeCells count="35">
    <mergeCell ref="A126:C126"/>
    <mergeCell ref="A134:B134"/>
    <mergeCell ref="A136:B136"/>
    <mergeCell ref="A137:B137"/>
    <mergeCell ref="A138:B138"/>
    <mergeCell ref="A123:B123"/>
    <mergeCell ref="A69:B69"/>
    <mergeCell ref="A72:C72"/>
    <mergeCell ref="A75:C75"/>
    <mergeCell ref="A84:B84"/>
    <mergeCell ref="A87:C87"/>
    <mergeCell ref="A91:B91"/>
    <mergeCell ref="A94:C94"/>
    <mergeCell ref="A99:B99"/>
    <mergeCell ref="A102:C102"/>
    <mergeCell ref="A109:B109"/>
    <mergeCell ref="A112:C112"/>
    <mergeCell ref="A60:C60"/>
    <mergeCell ref="A7:C7"/>
    <mergeCell ref="A13:B13"/>
    <mergeCell ref="A16:C16"/>
    <mergeCell ref="A18:C18"/>
    <mergeCell ref="A23:B23"/>
    <mergeCell ref="A26:D26"/>
    <mergeCell ref="A37:B37"/>
    <mergeCell ref="A40:C40"/>
    <mergeCell ref="A48:B48"/>
    <mergeCell ref="A51:C51"/>
    <mergeCell ref="A57:B57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2:F56"/>
  <sheetViews>
    <sheetView topLeftCell="A19" workbookViewId="0">
      <selection activeCell="G27" sqref="G27"/>
    </sheetView>
  </sheetViews>
  <sheetFormatPr defaultColWidth="9.109375" defaultRowHeight="14.4" x14ac:dyDescent="0.3"/>
  <cols>
    <col min="1" max="1" width="23" style="77" bestFit="1" customWidth="1"/>
    <col min="2" max="2" width="23.109375" style="77" customWidth="1"/>
    <col min="3" max="3" width="30.6640625" style="77" customWidth="1"/>
    <col min="4" max="4" width="27.44140625" style="77" customWidth="1"/>
    <col min="5" max="5" width="13.88671875" style="77" customWidth="1"/>
    <col min="6" max="16384" width="9.109375" style="77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147</v>
      </c>
      <c r="B4" s="185"/>
      <c r="C4" s="185"/>
      <c r="D4" s="185"/>
      <c r="E4" s="186"/>
    </row>
    <row r="5" spans="1:5" ht="31.8" thickBot="1" x14ac:dyDescent="0.35">
      <c r="A5" s="78" t="s">
        <v>101</v>
      </c>
      <c r="B5" s="79" t="s">
        <v>9</v>
      </c>
      <c r="C5" s="79" t="s">
        <v>10</v>
      </c>
      <c r="D5" s="80" t="s">
        <v>12</v>
      </c>
      <c r="E5" s="81" t="s">
        <v>11</v>
      </c>
    </row>
    <row r="6" spans="1:5" ht="15.6" x14ac:dyDescent="0.3">
      <c r="A6" s="3"/>
      <c r="B6" s="114">
        <v>8.5</v>
      </c>
      <c r="C6" s="1">
        <v>2</v>
      </c>
      <c r="D6" s="48">
        <v>22</v>
      </c>
      <c r="E6" s="82">
        <f t="shared" ref="E6" si="0">B6*C6*D6</f>
        <v>374</v>
      </c>
    </row>
    <row r="7" spans="1:5" ht="15" thickBot="1" x14ac:dyDescent="0.35">
      <c r="A7" s="83"/>
      <c r="B7" s="84"/>
      <c r="C7" s="84"/>
      <c r="D7" s="84"/>
      <c r="E7" s="85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78" t="s">
        <v>2</v>
      </c>
      <c r="B9" s="79" t="s">
        <v>0</v>
      </c>
      <c r="C9" s="79" t="s">
        <v>14</v>
      </c>
      <c r="D9" s="79" t="s">
        <v>1</v>
      </c>
      <c r="E9" s="81" t="s">
        <v>15</v>
      </c>
    </row>
    <row r="10" spans="1:5" ht="16.2" thickBot="1" x14ac:dyDescent="0.35">
      <c r="A10" s="3"/>
      <c r="B10" s="5">
        <v>1954.45</v>
      </c>
      <c r="C10" s="4">
        <v>1</v>
      </c>
      <c r="D10" s="4">
        <v>0.06</v>
      </c>
      <c r="E10" s="82">
        <f t="shared" ref="E10" si="1">B10*C10*D10</f>
        <v>117.267</v>
      </c>
    </row>
    <row r="11" spans="1:5" ht="16.2" thickBot="1" x14ac:dyDescent="0.35">
      <c r="A11" s="83"/>
      <c r="B11" s="84"/>
      <c r="C11" s="4"/>
      <c r="D11" s="4"/>
      <c r="E11" s="82"/>
    </row>
    <row r="12" spans="1:5" ht="16.2" thickBot="1" x14ac:dyDescent="0.35">
      <c r="A12" s="187" t="s">
        <v>151</v>
      </c>
      <c r="B12" s="188"/>
      <c r="C12" s="188"/>
      <c r="D12" s="189"/>
      <c r="E12" s="85"/>
    </row>
    <row r="13" spans="1:5" ht="16.2" thickBot="1" x14ac:dyDescent="0.35">
      <c r="A13" s="78" t="s">
        <v>2</v>
      </c>
      <c r="B13" s="79" t="s">
        <v>11</v>
      </c>
      <c r="C13" s="79" t="s">
        <v>16</v>
      </c>
      <c r="D13" s="81" t="s">
        <v>18</v>
      </c>
      <c r="E13" s="85"/>
    </row>
    <row r="14" spans="1:5" ht="16.2" thickBot="1" x14ac:dyDescent="0.35">
      <c r="A14" s="3"/>
      <c r="B14" s="24">
        <f>E6</f>
        <v>374</v>
      </c>
      <c r="C14" s="24">
        <f>E10</f>
        <v>117.267</v>
      </c>
      <c r="D14" s="86">
        <f>B14-C14</f>
        <v>256.733</v>
      </c>
      <c r="E14" s="87"/>
    </row>
    <row r="15" spans="1:5" ht="16.2" thickBot="1" x14ac:dyDescent="0.35">
      <c r="C15" s="88"/>
      <c r="D15" s="86"/>
    </row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">
        <v>147</v>
      </c>
      <c r="B17" s="188"/>
      <c r="C17" s="188"/>
      <c r="D17" s="189"/>
    </row>
    <row r="18" spans="1:5" ht="16.2" thickBot="1" x14ac:dyDescent="0.35">
      <c r="A18" s="89" t="s">
        <v>2</v>
      </c>
      <c r="B18" s="90" t="s">
        <v>20</v>
      </c>
      <c r="C18" s="91" t="s">
        <v>12</v>
      </c>
      <c r="D18" s="92" t="s">
        <v>3</v>
      </c>
    </row>
    <row r="19" spans="1:5" ht="16.2" thickBot="1" x14ac:dyDescent="0.35">
      <c r="A19" s="3"/>
      <c r="B19" s="5">
        <v>34.75</v>
      </c>
      <c r="C19" s="48">
        <v>22</v>
      </c>
      <c r="D19" s="82">
        <f>(B19*C19)</f>
        <v>764.5</v>
      </c>
      <c r="E19" s="93"/>
    </row>
    <row r="20" spans="1:5" ht="16.2" thickBot="1" x14ac:dyDescent="0.35">
      <c r="A20" s="190" t="s">
        <v>114</v>
      </c>
      <c r="B20" s="192"/>
      <c r="C20" s="4">
        <v>0.18</v>
      </c>
      <c r="D20" s="82">
        <f>((B19*C19)*C20)</f>
        <v>137.60999999999999</v>
      </c>
    </row>
    <row r="21" spans="1:5" ht="15.6" x14ac:dyDescent="0.3">
      <c r="A21" s="190" t="s">
        <v>150</v>
      </c>
      <c r="B21" s="191"/>
      <c r="C21" s="192"/>
      <c r="D21" s="94">
        <f>D19-D20</f>
        <v>626.89</v>
      </c>
    </row>
    <row r="22" spans="1:5" ht="15.6" x14ac:dyDescent="0.3">
      <c r="A22" s="73"/>
      <c r="B22" s="95"/>
      <c r="C22" s="74"/>
      <c r="D22" s="96"/>
    </row>
    <row r="23" spans="1:5" ht="16.2" thickBot="1" x14ac:dyDescent="0.35">
      <c r="A23" s="193" t="s">
        <v>123</v>
      </c>
      <c r="B23" s="194"/>
      <c r="C23" s="194"/>
      <c r="D23" s="195"/>
    </row>
    <row r="24" spans="1:5" ht="63" thickBot="1" x14ac:dyDescent="0.35">
      <c r="A24" s="89" t="s">
        <v>2</v>
      </c>
      <c r="B24" s="90" t="s">
        <v>111</v>
      </c>
      <c r="C24" s="91" t="s">
        <v>113</v>
      </c>
      <c r="D24" s="92" t="s">
        <v>3</v>
      </c>
      <c r="E24" s="93"/>
    </row>
    <row r="25" spans="1:5" ht="15.6" x14ac:dyDescent="0.3">
      <c r="A25" s="3"/>
      <c r="B25" s="5">
        <v>179.57</v>
      </c>
      <c r="C25" s="48">
        <v>0.05</v>
      </c>
      <c r="D25" s="82">
        <f>B25-(B25*C25)</f>
        <v>170.5915</v>
      </c>
    </row>
    <row r="26" spans="1:5" ht="15.6" x14ac:dyDescent="0.3">
      <c r="A26" s="196" t="s">
        <v>117</v>
      </c>
      <c r="B26" s="196"/>
      <c r="C26" s="196"/>
      <c r="D26" s="196"/>
    </row>
    <row r="27" spans="1:5" ht="15.6" x14ac:dyDescent="0.3">
      <c r="A27" s="196" t="s">
        <v>121</v>
      </c>
      <c r="B27" s="196"/>
      <c r="C27" s="196"/>
      <c r="D27" s="196"/>
    </row>
    <row r="28" spans="1:5" ht="31.2" x14ac:dyDescent="0.3">
      <c r="A28" s="97" t="s">
        <v>2</v>
      </c>
      <c r="B28" s="97" t="s">
        <v>3</v>
      </c>
      <c r="C28" s="129" t="s">
        <v>111</v>
      </c>
      <c r="D28" s="97" t="s">
        <v>144</v>
      </c>
    </row>
    <row r="29" spans="1:5" x14ac:dyDescent="0.3">
      <c r="A29" s="98" t="s">
        <v>118</v>
      </c>
      <c r="B29" s="115">
        <v>15.89</v>
      </c>
      <c r="C29" s="98">
        <f>B29/6</f>
        <v>2.6483333333333334</v>
      </c>
      <c r="D29" s="98">
        <f t="shared" ref="D29:D31" si="2">C29/2</f>
        <v>1.3241666666666667</v>
      </c>
    </row>
    <row r="30" spans="1:5" x14ac:dyDescent="0.3">
      <c r="A30" s="98" t="s">
        <v>119</v>
      </c>
      <c r="B30" s="115">
        <v>80</v>
      </c>
      <c r="C30" s="98">
        <f>B30/6</f>
        <v>13.333333333333334</v>
      </c>
      <c r="D30" s="98">
        <f t="shared" si="2"/>
        <v>6.666666666666667</v>
      </c>
    </row>
    <row r="31" spans="1:5" x14ac:dyDescent="0.3">
      <c r="A31" s="98" t="s">
        <v>143</v>
      </c>
      <c r="B31" s="115">
        <v>1500</v>
      </c>
      <c r="C31" s="98">
        <f>B31/6</f>
        <v>250</v>
      </c>
      <c r="D31" s="98">
        <f t="shared" si="2"/>
        <v>125</v>
      </c>
    </row>
    <row r="32" spans="1:5" x14ac:dyDescent="0.3">
      <c r="A32" s="130" t="s">
        <v>177</v>
      </c>
      <c r="B32" s="115">
        <v>15500</v>
      </c>
      <c r="C32" s="98">
        <f>B32/36</f>
        <v>430.55555555555554</v>
      </c>
      <c r="D32" s="98">
        <f>C32/2</f>
        <v>215.27777777777777</v>
      </c>
    </row>
    <row r="33" spans="1:6" x14ac:dyDescent="0.3">
      <c r="A33" s="130" t="s">
        <v>178</v>
      </c>
      <c r="B33" s="115">
        <v>6.5</v>
      </c>
      <c r="C33" s="98">
        <f>B33*F33</f>
        <v>1483.95</v>
      </c>
      <c r="D33" s="98">
        <f>C33/2</f>
        <v>741.97500000000002</v>
      </c>
      <c r="E33" s="77">
        <v>4566</v>
      </c>
      <c r="F33" s="77">
        <f>E33/20</f>
        <v>228.3</v>
      </c>
    </row>
    <row r="34" spans="1:6" ht="30.6" customHeight="1" x14ac:dyDescent="0.3">
      <c r="A34" s="131" t="s">
        <v>179</v>
      </c>
      <c r="B34" s="115">
        <f>B32*3%</f>
        <v>465</v>
      </c>
      <c r="C34" s="98">
        <f>B34/12</f>
        <v>38.75</v>
      </c>
      <c r="D34" s="98">
        <f t="shared" ref="D34" si="3">C34/2</f>
        <v>19.375</v>
      </c>
    </row>
    <row r="35" spans="1:6" x14ac:dyDescent="0.3">
      <c r="A35" s="130" t="s">
        <v>180</v>
      </c>
      <c r="B35" s="115">
        <f>B32*2.5%</f>
        <v>387.5</v>
      </c>
      <c r="C35" s="98">
        <f>B35/12</f>
        <v>32.291666666666664</v>
      </c>
      <c r="D35" s="98">
        <f>C35/2</f>
        <v>16.145833333333332</v>
      </c>
    </row>
    <row r="36" spans="1:6" x14ac:dyDescent="0.3">
      <c r="A36" s="131" t="s">
        <v>181</v>
      </c>
      <c r="B36" s="115">
        <v>560</v>
      </c>
      <c r="C36" s="98">
        <f>B36/6</f>
        <v>93.333333333333329</v>
      </c>
      <c r="D36" s="98">
        <f t="shared" ref="D36:D38" si="4">C36/2</f>
        <v>46.666666666666664</v>
      </c>
    </row>
    <row r="37" spans="1:6" x14ac:dyDescent="0.3">
      <c r="A37" s="131"/>
      <c r="B37" s="115"/>
      <c r="C37" s="98"/>
      <c r="D37" s="98">
        <f t="shared" si="4"/>
        <v>0</v>
      </c>
    </row>
    <row r="38" spans="1:6" x14ac:dyDescent="0.3">
      <c r="A38" s="130"/>
      <c r="B38" s="115"/>
      <c r="C38" s="98"/>
      <c r="D38" s="98">
        <f t="shared" si="4"/>
        <v>0</v>
      </c>
    </row>
    <row r="39" spans="1:6" x14ac:dyDescent="0.3">
      <c r="A39" s="175" t="s">
        <v>5</v>
      </c>
      <c r="B39" s="176"/>
      <c r="C39" s="177"/>
      <c r="D39" s="98">
        <f>SUM(D29:D38)</f>
        <v>1172.431111111111</v>
      </c>
    </row>
    <row r="40" spans="1:6" ht="16.2" thickBot="1" x14ac:dyDescent="0.35">
      <c r="A40" s="178" t="s">
        <v>145</v>
      </c>
      <c r="B40" s="179"/>
      <c r="C40" s="179"/>
      <c r="D40" s="180"/>
    </row>
    <row r="41" spans="1:6" ht="16.2" thickBot="1" x14ac:dyDescent="0.35">
      <c r="A41" s="99" t="s">
        <v>26</v>
      </c>
      <c r="B41" s="100" t="s">
        <v>27</v>
      </c>
      <c r="C41" s="100" t="s">
        <v>28</v>
      </c>
      <c r="D41" s="101" t="s">
        <v>3</v>
      </c>
    </row>
    <row r="42" spans="1:6" ht="16.2" thickBot="1" x14ac:dyDescent="0.35">
      <c r="A42" s="6" t="s">
        <v>29</v>
      </c>
      <c r="B42" s="7">
        <v>3</v>
      </c>
      <c r="C42" s="116">
        <v>80</v>
      </c>
      <c r="D42" s="69">
        <f>C42*B42</f>
        <v>240</v>
      </c>
    </row>
    <row r="43" spans="1:6" ht="16.2" thickBot="1" x14ac:dyDescent="0.35">
      <c r="A43" s="8" t="s">
        <v>167</v>
      </c>
      <c r="B43" s="9">
        <v>3</v>
      </c>
      <c r="C43" s="116">
        <v>75</v>
      </c>
      <c r="D43" s="69">
        <f t="shared" ref="D43:D52" si="5">C43*B43</f>
        <v>225</v>
      </c>
    </row>
    <row r="44" spans="1:6" ht="16.2" thickBot="1" x14ac:dyDescent="0.35">
      <c r="A44" s="8" t="s">
        <v>168</v>
      </c>
      <c r="B44" s="9">
        <v>3</v>
      </c>
      <c r="C44" s="116">
        <v>75</v>
      </c>
      <c r="D44" s="69">
        <f t="shared" si="5"/>
        <v>225</v>
      </c>
    </row>
    <row r="45" spans="1:6" ht="16.2" thickBot="1" x14ac:dyDescent="0.35">
      <c r="A45" s="8" t="s">
        <v>169</v>
      </c>
      <c r="B45" s="9">
        <v>3</v>
      </c>
      <c r="C45" s="116">
        <v>50</v>
      </c>
      <c r="D45" s="69">
        <f t="shared" si="5"/>
        <v>150</v>
      </c>
    </row>
    <row r="46" spans="1:6" ht="16.2" thickBot="1" x14ac:dyDescent="0.35">
      <c r="A46" s="8" t="s">
        <v>170</v>
      </c>
      <c r="B46" s="9">
        <v>2</v>
      </c>
      <c r="C46" s="116">
        <v>150</v>
      </c>
      <c r="D46" s="69">
        <f t="shared" si="5"/>
        <v>300</v>
      </c>
    </row>
    <row r="47" spans="1:6" ht="16.2" thickBot="1" x14ac:dyDescent="0.35">
      <c r="A47" s="8" t="s">
        <v>142</v>
      </c>
      <c r="B47" s="9">
        <v>2</v>
      </c>
      <c r="C47" s="116">
        <v>60</v>
      </c>
      <c r="D47" s="69">
        <f t="shared" si="5"/>
        <v>120</v>
      </c>
    </row>
    <row r="48" spans="1:6" ht="16.2" thickBot="1" x14ac:dyDescent="0.35">
      <c r="A48" s="8" t="s">
        <v>120</v>
      </c>
      <c r="B48" s="9">
        <v>5</v>
      </c>
      <c r="C48" s="116">
        <v>15</v>
      </c>
      <c r="D48" s="69">
        <f t="shared" si="5"/>
        <v>75</v>
      </c>
    </row>
    <row r="49" spans="1:4" ht="16.2" thickBot="1" x14ac:dyDescent="0.35">
      <c r="A49" s="8" t="s">
        <v>171</v>
      </c>
      <c r="B49" s="9">
        <v>1</v>
      </c>
      <c r="C49" s="116">
        <v>35</v>
      </c>
      <c r="D49" s="69">
        <f t="shared" si="5"/>
        <v>35</v>
      </c>
    </row>
    <row r="50" spans="1:4" ht="16.2" thickBot="1" x14ac:dyDescent="0.35">
      <c r="A50" s="8" t="s">
        <v>172</v>
      </c>
      <c r="B50" s="9">
        <v>1</v>
      </c>
      <c r="C50" s="116">
        <v>3.5</v>
      </c>
      <c r="D50" s="69">
        <f t="shared" si="5"/>
        <v>3.5</v>
      </c>
    </row>
    <row r="51" spans="1:4" ht="16.2" thickBot="1" x14ac:dyDescent="0.35">
      <c r="A51" s="8" t="s">
        <v>173</v>
      </c>
      <c r="B51" s="9">
        <v>1</v>
      </c>
      <c r="C51" s="116">
        <v>180</v>
      </c>
      <c r="D51" s="69">
        <f t="shared" si="5"/>
        <v>180</v>
      </c>
    </row>
    <row r="52" spans="1:4" ht="16.2" thickBot="1" x14ac:dyDescent="0.35">
      <c r="A52" s="8" t="s">
        <v>110</v>
      </c>
      <c r="B52" s="9">
        <v>2</v>
      </c>
      <c r="C52" s="116">
        <v>55</v>
      </c>
      <c r="D52" s="69">
        <f t="shared" si="5"/>
        <v>110</v>
      </c>
    </row>
    <row r="53" spans="1:4" ht="16.2" thickBot="1" x14ac:dyDescent="0.35">
      <c r="A53" s="181" t="s">
        <v>30</v>
      </c>
      <c r="B53" s="182"/>
      <c r="C53" s="183"/>
      <c r="D53" s="102"/>
    </row>
    <row r="54" spans="1:4" ht="16.2" thickBot="1" x14ac:dyDescent="0.35">
      <c r="A54" s="181" t="s">
        <v>31</v>
      </c>
      <c r="B54" s="182"/>
      <c r="C54" s="183"/>
      <c r="D54" s="103"/>
    </row>
    <row r="55" spans="1:4" ht="16.2" thickBot="1" x14ac:dyDescent="0.35">
      <c r="A55" s="104" t="s">
        <v>2</v>
      </c>
      <c r="B55" s="105" t="s">
        <v>174</v>
      </c>
      <c r="C55" s="106" t="s">
        <v>32</v>
      </c>
      <c r="D55" s="103"/>
    </row>
    <row r="56" spans="1:4" ht="15.6" x14ac:dyDescent="0.3">
      <c r="A56" s="3"/>
      <c r="B56" s="11">
        <f>SUM(D42:D52)</f>
        <v>1663.5</v>
      </c>
      <c r="C56" s="107">
        <f>B56/6</f>
        <v>277.25</v>
      </c>
      <c r="D56" s="10"/>
    </row>
  </sheetData>
  <sheetProtection password="F668" sheet="1" objects="1" scenarios="1"/>
  <mergeCells count="15">
    <mergeCell ref="A40:D40"/>
    <mergeCell ref="A53:C53"/>
    <mergeCell ref="A54:C54"/>
    <mergeCell ref="A20:B20"/>
    <mergeCell ref="A21:C21"/>
    <mergeCell ref="A23:D23"/>
    <mergeCell ref="A26:D26"/>
    <mergeCell ref="A27:D27"/>
    <mergeCell ref="A39:C39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34:B35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G139"/>
  <sheetViews>
    <sheetView topLeftCell="A115" workbookViewId="0">
      <selection activeCell="C116" sqref="C11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7" ht="22.8" x14ac:dyDescent="0.4">
      <c r="A1" s="161" t="s">
        <v>98</v>
      </c>
      <c r="B1" s="161"/>
      <c r="C1" s="161"/>
      <c r="D1" s="161"/>
    </row>
    <row r="2" spans="1:7" ht="22.8" x14ac:dyDescent="0.4">
      <c r="A2" s="161" t="s">
        <v>99</v>
      </c>
      <c r="B2" s="161"/>
      <c r="C2" s="161"/>
      <c r="D2" s="161"/>
    </row>
    <row r="3" spans="1:7" x14ac:dyDescent="0.3">
      <c r="A3" s="163"/>
      <c r="B3" s="163"/>
      <c r="C3" s="163"/>
      <c r="D3" s="163"/>
    </row>
    <row r="4" spans="1:7" x14ac:dyDescent="0.3">
      <c r="A4" s="32" t="s">
        <v>107</v>
      </c>
      <c r="B4" s="165" t="s">
        <v>157</v>
      </c>
      <c r="C4" s="165"/>
    </row>
    <row r="5" spans="1:7" x14ac:dyDescent="0.3">
      <c r="A5" s="32" t="s">
        <v>108</v>
      </c>
      <c r="B5" s="165" t="s">
        <v>159</v>
      </c>
      <c r="C5" s="165"/>
      <c r="E5" s="53"/>
    </row>
    <row r="6" spans="1:7" x14ac:dyDescent="0.3">
      <c r="A6" s="32"/>
      <c r="B6" s="165"/>
      <c r="C6" s="165"/>
    </row>
    <row r="7" spans="1:7" x14ac:dyDescent="0.3">
      <c r="A7" s="162" t="s">
        <v>33</v>
      </c>
      <c r="B7" s="162"/>
      <c r="C7" s="162"/>
    </row>
    <row r="8" spans="1:7" ht="16.2" thickBot="1" x14ac:dyDescent="0.35">
      <c r="D8" s="75"/>
      <c r="E8" s="75"/>
      <c r="F8" s="75"/>
      <c r="G8" s="75"/>
    </row>
    <row r="9" spans="1:7" ht="16.2" thickBot="1" x14ac:dyDescent="0.35">
      <c r="A9" s="13">
        <v>1</v>
      </c>
      <c r="B9" s="55" t="s">
        <v>34</v>
      </c>
      <c r="C9" s="55" t="s">
        <v>35</v>
      </c>
      <c r="D9" s="75"/>
      <c r="E9" s="75"/>
      <c r="F9" s="75"/>
      <c r="G9" s="75"/>
    </row>
    <row r="10" spans="1:7" ht="16.2" thickBot="1" x14ac:dyDescent="0.35">
      <c r="A10" s="15" t="s">
        <v>36</v>
      </c>
      <c r="B10" s="16" t="s">
        <v>37</v>
      </c>
      <c r="C10" s="23">
        <v>1954.45</v>
      </c>
      <c r="D10" s="124">
        <f>C10+C11</f>
        <v>2540.7849999999999</v>
      </c>
      <c r="E10" s="124">
        <f>D10/220</f>
        <v>11.549022727272726</v>
      </c>
      <c r="F10" s="75"/>
      <c r="G10" s="75"/>
    </row>
    <row r="11" spans="1:7" ht="16.2" thickBot="1" x14ac:dyDescent="0.35">
      <c r="A11" s="15" t="s">
        <v>38</v>
      </c>
      <c r="B11" s="16" t="s">
        <v>112</v>
      </c>
      <c r="C11" s="23">
        <f>C10*0.3</f>
        <v>586.33500000000004</v>
      </c>
      <c r="D11" s="125">
        <f>5*4.34</f>
        <v>21.7</v>
      </c>
      <c r="E11" s="124">
        <f>E10*0.2</f>
        <v>2.3098045454545453</v>
      </c>
      <c r="F11" s="75"/>
      <c r="G11" s="75"/>
    </row>
    <row r="12" spans="1:7" ht="16.2" thickBot="1" x14ac:dyDescent="0.35">
      <c r="A12" s="15" t="s">
        <v>39</v>
      </c>
      <c r="B12" s="16" t="s">
        <v>148</v>
      </c>
      <c r="C12" s="23">
        <f>D13*E13</f>
        <v>120.29462072727272</v>
      </c>
      <c r="D12" s="126"/>
      <c r="E12" s="124">
        <f>E11+E10</f>
        <v>13.858827272727272</v>
      </c>
      <c r="F12" s="75"/>
      <c r="G12" s="75"/>
    </row>
    <row r="13" spans="1:7" ht="16.2" thickBot="1" x14ac:dyDescent="0.35">
      <c r="A13" s="15" t="s">
        <v>40</v>
      </c>
      <c r="B13" s="16" t="s">
        <v>149</v>
      </c>
      <c r="C13" s="23">
        <f>C12*22%</f>
        <v>26.464816559999999</v>
      </c>
      <c r="D13" s="75">
        <f>1.5*4.34</f>
        <v>6.51</v>
      </c>
      <c r="E13" s="127">
        <f>E10*1.6</f>
        <v>18.478436363636362</v>
      </c>
      <c r="F13" s="75"/>
      <c r="G13" s="75"/>
    </row>
    <row r="14" spans="1:7" ht="16.2" thickBot="1" x14ac:dyDescent="0.35">
      <c r="A14" s="159" t="s">
        <v>5</v>
      </c>
      <c r="B14" s="160"/>
      <c r="C14" s="39">
        <f>SUM(C10:C13)</f>
        <v>2687.5444372872726</v>
      </c>
      <c r="D14" s="75"/>
      <c r="E14" s="75"/>
      <c r="F14" s="75"/>
      <c r="G14" s="75"/>
    </row>
    <row r="15" spans="1:7" x14ac:dyDescent="0.3">
      <c r="D15" s="75"/>
      <c r="E15" s="75"/>
      <c r="F15" s="75"/>
      <c r="G15" s="75"/>
    </row>
    <row r="16" spans="1:7" x14ac:dyDescent="0.3">
      <c r="D16" s="75"/>
      <c r="E16" s="75"/>
      <c r="F16" s="75"/>
      <c r="G16" s="75"/>
    </row>
    <row r="17" spans="1:4" x14ac:dyDescent="0.3">
      <c r="A17" s="158" t="s">
        <v>46</v>
      </c>
      <c r="B17" s="158"/>
      <c r="C17" s="158"/>
    </row>
    <row r="18" spans="1:4" x14ac:dyDescent="0.3">
      <c r="A18" s="12"/>
    </row>
    <row r="19" spans="1:4" x14ac:dyDescent="0.3">
      <c r="A19" s="155" t="s">
        <v>47</v>
      </c>
      <c r="B19" s="155"/>
      <c r="C19" s="155"/>
    </row>
    <row r="20" spans="1:4" ht="16.2" thickBot="1" x14ac:dyDescent="0.35"/>
    <row r="21" spans="1:4" ht="16.2" thickBot="1" x14ac:dyDescent="0.35">
      <c r="A21" s="13" t="s">
        <v>48</v>
      </c>
      <c r="B21" s="55" t="s">
        <v>49</v>
      </c>
      <c r="C21" s="55" t="s">
        <v>55</v>
      </c>
      <c r="D21" s="55" t="s">
        <v>35</v>
      </c>
    </row>
    <row r="22" spans="1:4" ht="16.2" thickBot="1" x14ac:dyDescent="0.35">
      <c r="A22" s="15" t="s">
        <v>36</v>
      </c>
      <c r="B22" s="35" t="s">
        <v>50</v>
      </c>
      <c r="C22" s="31">
        <v>8.3299999999999999E-2</v>
      </c>
      <c r="D22" s="36">
        <f>C$14*C22</f>
        <v>223.8724516260298</v>
      </c>
    </row>
    <row r="23" spans="1:4" ht="16.2" thickBot="1" x14ac:dyDescent="0.35">
      <c r="A23" s="15" t="s">
        <v>38</v>
      </c>
      <c r="B23" s="33" t="s">
        <v>51</v>
      </c>
      <c r="C23" s="37">
        <v>0.121</v>
      </c>
      <c r="D23" s="38">
        <f>C$14*C23</f>
        <v>325.19287691175998</v>
      </c>
    </row>
    <row r="24" spans="1:4" ht="16.2" thickBot="1" x14ac:dyDescent="0.35">
      <c r="A24" s="156" t="s">
        <v>5</v>
      </c>
      <c r="B24" s="157"/>
      <c r="C24" s="40">
        <f>SUM(C22:C23)</f>
        <v>0.20429999999999998</v>
      </c>
      <c r="D24" s="41">
        <f>C$14*C24</f>
        <v>549.0653285377897</v>
      </c>
    </row>
    <row r="27" spans="1:4" x14ac:dyDescent="0.3">
      <c r="A27" s="164" t="s">
        <v>52</v>
      </c>
      <c r="B27" s="164"/>
      <c r="C27" s="164"/>
      <c r="D27" s="164"/>
    </row>
    <row r="28" spans="1:4" ht="16.2" thickBot="1" x14ac:dyDescent="0.35"/>
    <row r="29" spans="1:4" ht="16.2" thickBot="1" x14ac:dyDescent="0.35">
      <c r="A29" s="13" t="s">
        <v>53</v>
      </c>
      <c r="B29" s="55" t="s">
        <v>54</v>
      </c>
      <c r="C29" s="55" t="s">
        <v>55</v>
      </c>
      <c r="D29" s="55" t="s">
        <v>35</v>
      </c>
    </row>
    <row r="30" spans="1:4" ht="16.2" thickBot="1" x14ac:dyDescent="0.35">
      <c r="A30" s="15" t="s">
        <v>36</v>
      </c>
      <c r="B30" s="16" t="s">
        <v>56</v>
      </c>
      <c r="C30" s="17">
        <v>0.2</v>
      </c>
      <c r="D30" s="38">
        <f t="shared" ref="D30:D38" si="0">(D$24+C$14)*C30</f>
        <v>647.32195316501247</v>
      </c>
    </row>
    <row r="31" spans="1:4" ht="16.2" thickBot="1" x14ac:dyDescent="0.35">
      <c r="A31" s="15" t="s">
        <v>38</v>
      </c>
      <c r="B31" s="16" t="s">
        <v>57</v>
      </c>
      <c r="C31" s="17">
        <v>2.5000000000000001E-2</v>
      </c>
      <c r="D31" s="38">
        <f t="shared" si="0"/>
        <v>80.915244145626559</v>
      </c>
    </row>
    <row r="32" spans="1:4" ht="16.2" thickBot="1" x14ac:dyDescent="0.35">
      <c r="A32" s="15" t="s">
        <v>39</v>
      </c>
      <c r="B32" s="16" t="s">
        <v>58</v>
      </c>
      <c r="C32" s="108">
        <f>'Posto 12x36 diurno ISS 2%'!C30</f>
        <v>0.03</v>
      </c>
      <c r="D32" s="38">
        <f t="shared" si="0"/>
        <v>97.098292974751871</v>
      </c>
    </row>
    <row r="33" spans="1:5" ht="16.2" thickBot="1" x14ac:dyDescent="0.35">
      <c r="A33" s="15" t="s">
        <v>40</v>
      </c>
      <c r="B33" s="16" t="s">
        <v>59</v>
      </c>
      <c r="C33" s="17">
        <v>1.4999999999999999E-2</v>
      </c>
      <c r="D33" s="38">
        <f t="shared" si="0"/>
        <v>48.549146487375936</v>
      </c>
    </row>
    <row r="34" spans="1:5" ht="16.2" thickBot="1" x14ac:dyDescent="0.35">
      <c r="A34" s="15" t="s">
        <v>41</v>
      </c>
      <c r="B34" s="16" t="s">
        <v>60</v>
      </c>
      <c r="C34" s="17">
        <v>0.01</v>
      </c>
      <c r="D34" s="38">
        <f t="shared" si="0"/>
        <v>32.366097658250624</v>
      </c>
    </row>
    <row r="35" spans="1:5" ht="16.2" thickBot="1" x14ac:dyDescent="0.35">
      <c r="A35" s="15" t="s">
        <v>43</v>
      </c>
      <c r="B35" s="16" t="s">
        <v>6</v>
      </c>
      <c r="C35" s="17">
        <v>6.0000000000000001E-3</v>
      </c>
      <c r="D35" s="38">
        <f t="shared" si="0"/>
        <v>19.419658594950373</v>
      </c>
    </row>
    <row r="36" spans="1:5" ht="16.2" thickBot="1" x14ac:dyDescent="0.35">
      <c r="A36" s="15" t="s">
        <v>44</v>
      </c>
      <c r="B36" s="16" t="s">
        <v>7</v>
      </c>
      <c r="C36" s="17">
        <v>2E-3</v>
      </c>
      <c r="D36" s="38">
        <f t="shared" si="0"/>
        <v>6.4732195316501251</v>
      </c>
    </row>
    <row r="37" spans="1:5" ht="16.2" thickBot="1" x14ac:dyDescent="0.35">
      <c r="A37" s="15" t="s">
        <v>61</v>
      </c>
      <c r="B37" s="16" t="s">
        <v>8</v>
      </c>
      <c r="C37" s="17">
        <v>0.08</v>
      </c>
      <c r="D37" s="38">
        <f t="shared" si="0"/>
        <v>258.92878126600499</v>
      </c>
    </row>
    <row r="38" spans="1:5" ht="16.2" thickBot="1" x14ac:dyDescent="0.35">
      <c r="A38" s="156" t="s">
        <v>62</v>
      </c>
      <c r="B38" s="157"/>
      <c r="C38" s="17">
        <f>SUM(C30:C37)</f>
        <v>0.36800000000000005</v>
      </c>
      <c r="D38" s="38">
        <f t="shared" si="0"/>
        <v>1191.0723938236231</v>
      </c>
      <c r="E38" s="68">
        <f>C38*C24</f>
        <v>7.5182399999999996E-2</v>
      </c>
    </row>
    <row r="41" spans="1:5" x14ac:dyDescent="0.3">
      <c r="A41" s="155" t="s">
        <v>63</v>
      </c>
      <c r="B41" s="155"/>
      <c r="C41" s="155"/>
    </row>
    <row r="42" spans="1:5" ht="16.2" thickBot="1" x14ac:dyDescent="0.35"/>
    <row r="43" spans="1:5" ht="16.2" thickBot="1" x14ac:dyDescent="0.35">
      <c r="A43" s="13" t="s">
        <v>64</v>
      </c>
      <c r="B43" s="55" t="s">
        <v>65</v>
      </c>
      <c r="C43" s="55" t="s">
        <v>35</v>
      </c>
    </row>
    <row r="44" spans="1:5" ht="16.2" thickBot="1" x14ac:dyDescent="0.35">
      <c r="A44" s="15" t="s">
        <v>36</v>
      </c>
      <c r="B44" s="16" t="s">
        <v>66</v>
      </c>
      <c r="C44" s="25">
        <f>'Planlha de Apoio Seg Sáb'!D14</f>
        <v>324.733</v>
      </c>
    </row>
    <row r="45" spans="1:5" ht="16.2" thickBot="1" x14ac:dyDescent="0.35">
      <c r="A45" s="15" t="s">
        <v>38</v>
      </c>
      <c r="B45" s="16" t="s">
        <v>109</v>
      </c>
      <c r="C45" s="23">
        <f>'Planlha de Apoio Seg Sáb'!D21</f>
        <v>740.87</v>
      </c>
    </row>
    <row r="46" spans="1:5" ht="16.2" thickBot="1" x14ac:dyDescent="0.35">
      <c r="A46" s="15" t="s">
        <v>39</v>
      </c>
      <c r="B46" s="16" t="s">
        <v>122</v>
      </c>
      <c r="C46" s="109">
        <v>15</v>
      </c>
    </row>
    <row r="47" spans="1:5" ht="16.2" thickBot="1" x14ac:dyDescent="0.35">
      <c r="A47" s="46" t="s">
        <v>40</v>
      </c>
      <c r="B47" s="34" t="s">
        <v>139</v>
      </c>
      <c r="C47" s="23">
        <f>'Planlha de Apoio Seg Sáb'!D25</f>
        <v>170.5915</v>
      </c>
    </row>
    <row r="48" spans="1:5" ht="16.2" thickBot="1" x14ac:dyDescent="0.35">
      <c r="A48" s="46" t="s">
        <v>41</v>
      </c>
      <c r="B48" s="110" t="s">
        <v>140</v>
      </c>
      <c r="C48" s="109"/>
    </row>
    <row r="49" spans="1:4" ht="16.2" thickBot="1" x14ac:dyDescent="0.35">
      <c r="A49" s="159" t="s">
        <v>5</v>
      </c>
      <c r="B49" s="160"/>
      <c r="C49" s="23">
        <f>SUM(C44:C48)</f>
        <v>1251.1945000000001</v>
      </c>
    </row>
    <row r="52" spans="1:4" x14ac:dyDescent="0.3">
      <c r="A52" s="155" t="s">
        <v>67</v>
      </c>
      <c r="B52" s="155"/>
      <c r="C52" s="155"/>
    </row>
    <row r="53" spans="1:4" ht="16.2" thickBot="1" x14ac:dyDescent="0.35"/>
    <row r="54" spans="1:4" ht="16.2" thickBot="1" x14ac:dyDescent="0.35">
      <c r="A54" s="13">
        <v>2</v>
      </c>
      <c r="B54" s="55" t="s">
        <v>68</v>
      </c>
      <c r="C54" s="55" t="s">
        <v>35</v>
      </c>
    </row>
    <row r="55" spans="1:4" ht="16.2" thickBot="1" x14ac:dyDescent="0.35">
      <c r="A55" s="15" t="s">
        <v>48</v>
      </c>
      <c r="B55" s="16" t="s">
        <v>49</v>
      </c>
      <c r="C55" s="23">
        <f>D24</f>
        <v>549.0653285377897</v>
      </c>
    </row>
    <row r="56" spans="1:4" ht="16.2" thickBot="1" x14ac:dyDescent="0.35">
      <c r="A56" s="15" t="s">
        <v>53</v>
      </c>
      <c r="B56" s="16" t="s">
        <v>54</v>
      </c>
      <c r="C56" s="23">
        <f>D38</f>
        <v>1191.0723938236231</v>
      </c>
    </row>
    <row r="57" spans="1:4" ht="16.2" thickBot="1" x14ac:dyDescent="0.35">
      <c r="A57" s="15" t="s">
        <v>64</v>
      </c>
      <c r="B57" s="16" t="s">
        <v>65</v>
      </c>
      <c r="C57" s="23">
        <f>C49</f>
        <v>1251.1945000000001</v>
      </c>
    </row>
    <row r="58" spans="1:4" ht="16.2" thickBot="1" x14ac:dyDescent="0.35">
      <c r="A58" s="156" t="s">
        <v>5</v>
      </c>
      <c r="B58" s="157"/>
      <c r="C58" s="23">
        <f>SUM(C55:C57)</f>
        <v>2991.3322223614127</v>
      </c>
    </row>
    <row r="59" spans="1:4" x14ac:dyDescent="0.3">
      <c r="A59" s="2"/>
    </row>
    <row r="61" spans="1:4" x14ac:dyDescent="0.3">
      <c r="A61" s="158" t="s">
        <v>69</v>
      </c>
      <c r="B61" s="158"/>
      <c r="C61" s="158"/>
    </row>
    <row r="62" spans="1:4" ht="16.2" thickBot="1" x14ac:dyDescent="0.35"/>
    <row r="63" spans="1:4" ht="16.2" thickBot="1" x14ac:dyDescent="0.35">
      <c r="A63" s="13">
        <v>3</v>
      </c>
      <c r="B63" s="55" t="s">
        <v>70</v>
      </c>
      <c r="C63" s="55" t="s">
        <v>55</v>
      </c>
      <c r="D63" s="55" t="s">
        <v>35</v>
      </c>
    </row>
    <row r="64" spans="1:4" ht="16.2" thickBot="1" x14ac:dyDescent="0.35">
      <c r="A64" s="15" t="s">
        <v>36</v>
      </c>
      <c r="B64" s="18" t="s">
        <v>71</v>
      </c>
      <c r="C64" s="28">
        <v>4.1999999999999997E-3</v>
      </c>
      <c r="D64" s="23">
        <f>(C$14)*C64</f>
        <v>11.287686636606544</v>
      </c>
    </row>
    <row r="65" spans="1:4" ht="16.2" thickBot="1" x14ac:dyDescent="0.35">
      <c r="A65" s="15" t="s">
        <v>38</v>
      </c>
      <c r="B65" s="26" t="s">
        <v>72</v>
      </c>
      <c r="C65" s="29">
        <f>C64*C37</f>
        <v>3.3599999999999998E-4</v>
      </c>
      <c r="D65" s="23">
        <f>(C$14)*C65</f>
        <v>0.90301493092852358</v>
      </c>
    </row>
    <row r="66" spans="1:4" ht="16.2" thickBot="1" x14ac:dyDescent="0.35">
      <c r="A66" s="15" t="s">
        <v>39</v>
      </c>
      <c r="B66" s="18" t="s">
        <v>126</v>
      </c>
      <c r="C66" s="27">
        <v>3.5999999999999999E-3</v>
      </c>
      <c r="D66" s="23">
        <f>C66*C14</f>
        <v>9.6751599742341803</v>
      </c>
    </row>
    <row r="67" spans="1:4" ht="16.2" thickBot="1" x14ac:dyDescent="0.35">
      <c r="A67" s="15" t="s">
        <v>40</v>
      </c>
      <c r="B67" s="18" t="s">
        <v>74</v>
      </c>
      <c r="C67" s="30">
        <v>1.9400000000000001E-2</v>
      </c>
      <c r="D67" s="23">
        <f>(C$14)*C67</f>
        <v>52.138362083373089</v>
      </c>
    </row>
    <row r="68" spans="1:4" ht="16.2" thickBot="1" x14ac:dyDescent="0.35">
      <c r="A68" s="15" t="s">
        <v>41</v>
      </c>
      <c r="B68" s="18" t="s">
        <v>75</v>
      </c>
      <c r="C68" s="27">
        <f>C67*C38</f>
        <v>7.1392000000000009E-3</v>
      </c>
      <c r="D68" s="23">
        <f>C68*C14</f>
        <v>19.1869172466813</v>
      </c>
    </row>
    <row r="69" spans="1:4" ht="16.2" thickBot="1" x14ac:dyDescent="0.35">
      <c r="A69" s="15" t="s">
        <v>43</v>
      </c>
      <c r="B69" s="18" t="s">
        <v>127</v>
      </c>
      <c r="C69" s="27">
        <v>3.6400000000000002E-2</v>
      </c>
      <c r="D69" s="23">
        <f>C69*C14</f>
        <v>97.826617517256722</v>
      </c>
    </row>
    <row r="70" spans="1:4" ht="16.2" thickBot="1" x14ac:dyDescent="0.35">
      <c r="A70" s="156" t="s">
        <v>5</v>
      </c>
      <c r="B70" s="157"/>
      <c r="C70" s="27">
        <f>SUM(C64:C69)</f>
        <v>7.1075200000000005E-2</v>
      </c>
      <c r="D70" s="23">
        <f>SUM(D64:D69)</f>
        <v>191.01775838908037</v>
      </c>
    </row>
    <row r="73" spans="1:4" x14ac:dyDescent="0.3">
      <c r="A73" s="158" t="s">
        <v>77</v>
      </c>
      <c r="B73" s="158"/>
      <c r="C73" s="158"/>
    </row>
    <row r="76" spans="1:4" x14ac:dyDescent="0.3">
      <c r="A76" s="155" t="s">
        <v>78</v>
      </c>
      <c r="B76" s="155"/>
      <c r="C76" s="155"/>
    </row>
    <row r="77" spans="1:4" ht="16.2" thickBot="1" x14ac:dyDescent="0.35">
      <c r="A77" s="12"/>
    </row>
    <row r="78" spans="1:4" ht="16.2" thickBot="1" x14ac:dyDescent="0.35">
      <c r="A78" s="13" t="s">
        <v>79</v>
      </c>
      <c r="B78" s="55" t="s">
        <v>80</v>
      </c>
      <c r="C78" s="55" t="s">
        <v>55</v>
      </c>
      <c r="D78" s="55" t="s">
        <v>35</v>
      </c>
    </row>
    <row r="79" spans="1:4" ht="16.2" thickBot="1" x14ac:dyDescent="0.35">
      <c r="A79" s="15" t="s">
        <v>36</v>
      </c>
      <c r="B79" s="16" t="s">
        <v>125</v>
      </c>
      <c r="C79" s="27">
        <f>1/12/12</f>
        <v>6.9444444444444441E-3</v>
      </c>
      <c r="D79" s="23">
        <f t="shared" ref="D79:D85" si="1">(C$14)*C79</f>
        <v>18.66350303671717</v>
      </c>
    </row>
    <row r="80" spans="1:4" ht="16.2" thickBot="1" x14ac:dyDescent="0.35">
      <c r="A80" s="15" t="s">
        <v>38</v>
      </c>
      <c r="B80" s="16" t="s">
        <v>80</v>
      </c>
      <c r="C80" s="111">
        <v>0.02</v>
      </c>
      <c r="D80" s="23">
        <f t="shared" si="1"/>
        <v>53.750888745745449</v>
      </c>
    </row>
    <row r="81" spans="1:7" ht="16.2" thickBot="1" x14ac:dyDescent="0.35">
      <c r="A81" s="15" t="s">
        <v>39</v>
      </c>
      <c r="B81" s="16" t="s">
        <v>81</v>
      </c>
      <c r="C81" s="111">
        <v>1.4999999999999999E-2</v>
      </c>
      <c r="D81" s="23">
        <f t="shared" si="1"/>
        <v>40.313166559309089</v>
      </c>
    </row>
    <row r="82" spans="1:7" ht="16.2" thickBot="1" x14ac:dyDescent="0.35">
      <c r="A82" s="15" t="s">
        <v>40</v>
      </c>
      <c r="B82" s="16" t="s">
        <v>82</v>
      </c>
      <c r="C82" s="111">
        <v>0.01</v>
      </c>
      <c r="D82" s="23">
        <f t="shared" si="1"/>
        <v>26.875444372872725</v>
      </c>
    </row>
    <row r="83" spans="1:7" ht="16.2" thickBot="1" x14ac:dyDescent="0.35">
      <c r="A83" s="15" t="s">
        <v>41</v>
      </c>
      <c r="B83" s="16" t="s">
        <v>83</v>
      </c>
      <c r="C83" s="111">
        <v>0.01</v>
      </c>
      <c r="D83" s="23">
        <f t="shared" si="1"/>
        <v>26.875444372872725</v>
      </c>
    </row>
    <row r="84" spans="1:7" ht="16.2" thickBot="1" x14ac:dyDescent="0.35">
      <c r="A84" s="15" t="s">
        <v>43</v>
      </c>
      <c r="B84" s="112" t="s">
        <v>45</v>
      </c>
      <c r="C84" s="111">
        <v>0</v>
      </c>
      <c r="D84" s="23">
        <f t="shared" si="1"/>
        <v>0</v>
      </c>
    </row>
    <row r="85" spans="1:7" ht="16.2" thickBot="1" x14ac:dyDescent="0.35">
      <c r="A85" s="156" t="s">
        <v>62</v>
      </c>
      <c r="B85" s="157"/>
      <c r="C85" s="27">
        <f>SUM(C79:C84)</f>
        <v>6.1944444444444448E-2</v>
      </c>
      <c r="D85" s="23">
        <f t="shared" si="1"/>
        <v>166.47844708751717</v>
      </c>
    </row>
    <row r="86" spans="1:7" x14ac:dyDescent="0.3">
      <c r="C86" s="53">
        <f>C24+C38+C70+C85+E38</f>
        <v>0.78050204444444449</v>
      </c>
    </row>
    <row r="88" spans="1:7" x14ac:dyDescent="0.3">
      <c r="A88" s="155" t="s">
        <v>84</v>
      </c>
      <c r="B88" s="155"/>
      <c r="C88" s="155"/>
      <c r="F88" s="72"/>
      <c r="G88" s="72"/>
    </row>
    <row r="89" spans="1:7" ht="16.2" thickBot="1" x14ac:dyDescent="0.35">
      <c r="A89" s="12"/>
      <c r="F89" s="72"/>
      <c r="G89" s="72"/>
    </row>
    <row r="90" spans="1:7" ht="16.2" thickBot="1" x14ac:dyDescent="0.35">
      <c r="A90" s="13" t="s">
        <v>85</v>
      </c>
      <c r="B90" s="55" t="s">
        <v>124</v>
      </c>
      <c r="C90" s="55" t="s">
        <v>35</v>
      </c>
      <c r="F90" s="70">
        <f>C10+C11</f>
        <v>2540.7849999999999</v>
      </c>
      <c r="G90" s="72"/>
    </row>
    <row r="91" spans="1:7" ht="16.2" thickBot="1" x14ac:dyDescent="0.35">
      <c r="A91" s="15" t="s">
        <v>36</v>
      </c>
      <c r="B91" s="16" t="s">
        <v>100</v>
      </c>
      <c r="C91" s="52">
        <f>F93*0.5</f>
        <v>240.21967272727272</v>
      </c>
      <c r="F91" s="70">
        <f>F90/220</f>
        <v>11.549022727272726</v>
      </c>
      <c r="G91" s="72"/>
    </row>
    <row r="92" spans="1:7" ht="16.2" thickBot="1" x14ac:dyDescent="0.35">
      <c r="A92" s="156" t="s">
        <v>5</v>
      </c>
      <c r="B92" s="157"/>
      <c r="C92" s="52">
        <f>C91</f>
        <v>240.21967272727272</v>
      </c>
      <c r="F92" s="70">
        <f>F91*1.6</f>
        <v>18.478436363636362</v>
      </c>
      <c r="G92" s="72"/>
    </row>
    <row r="93" spans="1:7" x14ac:dyDescent="0.3">
      <c r="F93" s="70">
        <f>F92*26</f>
        <v>480.43934545454545</v>
      </c>
      <c r="G93" s="72"/>
    </row>
    <row r="94" spans="1:7" x14ac:dyDescent="0.3">
      <c r="F94" s="72"/>
      <c r="G94" s="72"/>
    </row>
    <row r="95" spans="1:7" x14ac:dyDescent="0.3">
      <c r="A95" s="155" t="s">
        <v>87</v>
      </c>
      <c r="B95" s="155"/>
      <c r="C95" s="155"/>
      <c r="F95" s="72"/>
      <c r="G95" s="72"/>
    </row>
    <row r="96" spans="1:7" ht="16.2" thickBot="1" x14ac:dyDescent="0.35">
      <c r="A96" s="12"/>
      <c r="F96" s="72"/>
    </row>
    <row r="97" spans="1:3" ht="16.2" thickBot="1" x14ac:dyDescent="0.35">
      <c r="A97" s="13">
        <v>4</v>
      </c>
      <c r="B97" s="55" t="s">
        <v>88</v>
      </c>
      <c r="C97" s="55" t="s">
        <v>35</v>
      </c>
    </row>
    <row r="98" spans="1:3" ht="16.2" thickBot="1" x14ac:dyDescent="0.35">
      <c r="A98" s="15" t="s">
        <v>79</v>
      </c>
      <c r="B98" s="16" t="s">
        <v>80</v>
      </c>
      <c r="C98" s="23">
        <f>D85</f>
        <v>166.47844708751717</v>
      </c>
    </row>
    <row r="99" spans="1:3" ht="16.2" thickBot="1" x14ac:dyDescent="0.35">
      <c r="A99" s="15" t="s">
        <v>85</v>
      </c>
      <c r="B99" s="16" t="s">
        <v>86</v>
      </c>
      <c r="C99" s="23">
        <f>C92</f>
        <v>240.21967272727272</v>
      </c>
    </row>
    <row r="100" spans="1:3" ht="16.2" thickBot="1" x14ac:dyDescent="0.35">
      <c r="A100" s="156" t="s">
        <v>5</v>
      </c>
      <c r="B100" s="157"/>
      <c r="C100" s="39">
        <f>C98+C99</f>
        <v>406.69811981478989</v>
      </c>
    </row>
    <row r="103" spans="1:3" x14ac:dyDescent="0.3">
      <c r="A103" s="158" t="s">
        <v>89</v>
      </c>
      <c r="B103" s="158"/>
      <c r="C103" s="158"/>
    </row>
    <row r="104" spans="1:3" ht="16.2" thickBot="1" x14ac:dyDescent="0.35"/>
    <row r="105" spans="1:3" ht="16.2" thickBot="1" x14ac:dyDescent="0.35">
      <c r="A105" s="13">
        <v>5</v>
      </c>
      <c r="B105" s="19" t="s">
        <v>21</v>
      </c>
      <c r="C105" s="55" t="s">
        <v>35</v>
      </c>
    </row>
    <row r="106" spans="1:3" ht="16.2" thickBot="1" x14ac:dyDescent="0.35">
      <c r="A106" s="15" t="s">
        <v>36</v>
      </c>
      <c r="B106" s="16" t="s">
        <v>90</v>
      </c>
      <c r="C106" s="109">
        <f>'Planlha de Apoio Seg Sáb'!C49</f>
        <v>277.25</v>
      </c>
    </row>
    <row r="107" spans="1:3" ht="16.2" thickBot="1" x14ac:dyDescent="0.35">
      <c r="A107" s="15" t="s">
        <v>38</v>
      </c>
      <c r="B107" s="16" t="s">
        <v>91</v>
      </c>
      <c r="C107" s="109">
        <f>'Planlha de Apoio Seg Sáb'!D32</f>
        <v>132.99083333333334</v>
      </c>
    </row>
    <row r="108" spans="1:3" ht="16.2" thickBot="1" x14ac:dyDescent="0.35">
      <c r="A108" s="15" t="s">
        <v>39</v>
      </c>
      <c r="B108" s="112" t="s">
        <v>141</v>
      </c>
      <c r="C108" s="109"/>
    </row>
    <row r="109" spans="1:3" ht="16.2" thickBot="1" x14ac:dyDescent="0.35">
      <c r="A109" s="15" t="s">
        <v>40</v>
      </c>
      <c r="B109" s="112" t="s">
        <v>141</v>
      </c>
      <c r="C109" s="109"/>
    </row>
    <row r="110" spans="1:3" ht="16.2" thickBot="1" x14ac:dyDescent="0.35">
      <c r="A110" s="156" t="s">
        <v>62</v>
      </c>
      <c r="B110" s="157"/>
      <c r="C110" s="23">
        <f>SUM(C106:C109)</f>
        <v>410.24083333333334</v>
      </c>
    </row>
    <row r="113" spans="1:4" x14ac:dyDescent="0.3">
      <c r="A113" s="158" t="s">
        <v>92</v>
      </c>
      <c r="B113" s="158"/>
      <c r="C113" s="158"/>
    </row>
    <row r="114" spans="1:4" ht="16.2" thickBot="1" x14ac:dyDescent="0.35"/>
    <row r="115" spans="1:4" ht="16.2" thickBot="1" x14ac:dyDescent="0.35">
      <c r="A115" s="13">
        <v>6</v>
      </c>
      <c r="B115" s="19" t="s">
        <v>22</v>
      </c>
      <c r="C115" s="55" t="s">
        <v>55</v>
      </c>
      <c r="D115" s="55" t="s">
        <v>35</v>
      </c>
    </row>
    <row r="116" spans="1:4" ht="16.2" thickBot="1" x14ac:dyDescent="0.35">
      <c r="A116" s="15" t="s">
        <v>36</v>
      </c>
      <c r="B116" s="43" t="s">
        <v>23</v>
      </c>
      <c r="C116" s="108">
        <f>'Posto 12x36 diurno ISS 2%'!C114</f>
        <v>0.1</v>
      </c>
      <c r="D116" s="45">
        <f>C116*C135</f>
        <v>668.68333711858895</v>
      </c>
    </row>
    <row r="117" spans="1:4" ht="16.2" thickBot="1" x14ac:dyDescent="0.35">
      <c r="A117" s="15" t="s">
        <v>38</v>
      </c>
      <c r="B117" s="43" t="s">
        <v>25</v>
      </c>
      <c r="C117" s="108">
        <f>C116</f>
        <v>0.1</v>
      </c>
      <c r="D117" s="45">
        <f>C117*(C135+D116)</f>
        <v>735.55167083044785</v>
      </c>
    </row>
    <row r="118" spans="1:4" ht="16.2" thickBot="1" x14ac:dyDescent="0.35">
      <c r="A118" s="15" t="s">
        <v>39</v>
      </c>
      <c r="B118" s="16" t="s">
        <v>24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104</v>
      </c>
      <c r="C119" s="44">
        <f>C120+C121</f>
        <v>3.6499999999999998E-2</v>
      </c>
      <c r="D119" s="45">
        <f>C119*(C$135+D$116+D$117)</f>
        <v>295.32399583842476</v>
      </c>
    </row>
    <row r="120" spans="1:4" ht="16.2" thickBot="1" x14ac:dyDescent="0.35">
      <c r="A120" s="15"/>
      <c r="B120" s="16" t="s">
        <v>102</v>
      </c>
      <c r="C120" s="17">
        <v>0.03</v>
      </c>
      <c r="D120" s="23">
        <f>C120*(C$135+D$116+D$117)</f>
        <v>242.73205137404776</v>
      </c>
    </row>
    <row r="121" spans="1:4" ht="16.2" thickBot="1" x14ac:dyDescent="0.35">
      <c r="A121" s="15"/>
      <c r="B121" s="16" t="s">
        <v>103</v>
      </c>
      <c r="C121" s="17">
        <v>6.4999999999999997E-3</v>
      </c>
      <c r="D121" s="23">
        <f>C121*(C$135+D$116+D$117)</f>
        <v>52.591944464377015</v>
      </c>
    </row>
    <row r="122" spans="1:4" ht="16.2" thickBot="1" x14ac:dyDescent="0.35">
      <c r="A122" s="15"/>
      <c r="B122" s="43" t="s">
        <v>105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106</v>
      </c>
      <c r="C123" s="44">
        <v>0.02</v>
      </c>
      <c r="D123" s="45">
        <f>C123*(C$135+D$116+D$117)</f>
        <v>161.82136758269851</v>
      </c>
    </row>
    <row r="124" spans="1:4" ht="16.2" thickBot="1" x14ac:dyDescent="0.35">
      <c r="A124" s="171" t="s">
        <v>62</v>
      </c>
      <c r="B124" s="172"/>
      <c r="C124" s="44">
        <f>C116+C117+C119+C122+C123</f>
        <v>0.25650000000000001</v>
      </c>
      <c r="D124" s="45">
        <f>D116+D117+D119+D122+D123</f>
        <v>1861.38037137016</v>
      </c>
    </row>
    <row r="127" spans="1:4" x14ac:dyDescent="0.3">
      <c r="A127" s="158" t="s">
        <v>93</v>
      </c>
      <c r="B127" s="158"/>
      <c r="C127" s="158"/>
    </row>
    <row r="128" spans="1:4" ht="16.2" thickBot="1" x14ac:dyDescent="0.35"/>
    <row r="129" spans="1:3" ht="16.2" thickBot="1" x14ac:dyDescent="0.35">
      <c r="A129" s="13"/>
      <c r="B129" s="55" t="s">
        <v>94</v>
      </c>
      <c r="C129" s="55" t="s">
        <v>35</v>
      </c>
    </row>
    <row r="130" spans="1:3" ht="16.2" thickBot="1" x14ac:dyDescent="0.35">
      <c r="A130" s="21" t="s">
        <v>36</v>
      </c>
      <c r="B130" s="16" t="s">
        <v>33</v>
      </c>
      <c r="C130" s="42">
        <f>C14</f>
        <v>2687.5444372872726</v>
      </c>
    </row>
    <row r="131" spans="1:3" ht="16.2" thickBot="1" x14ac:dyDescent="0.35">
      <c r="A131" s="21" t="s">
        <v>38</v>
      </c>
      <c r="B131" s="16" t="s">
        <v>46</v>
      </c>
      <c r="C131" s="42">
        <f>C58</f>
        <v>2991.3322223614127</v>
      </c>
    </row>
    <row r="132" spans="1:3" ht="16.2" thickBot="1" x14ac:dyDescent="0.35">
      <c r="A132" s="21" t="s">
        <v>39</v>
      </c>
      <c r="B132" s="16" t="s">
        <v>69</v>
      </c>
      <c r="C132" s="42">
        <f>D70</f>
        <v>191.01775838908037</v>
      </c>
    </row>
    <row r="133" spans="1:3" ht="16.2" thickBot="1" x14ac:dyDescent="0.35">
      <c r="A133" s="21" t="s">
        <v>40</v>
      </c>
      <c r="B133" s="16" t="s">
        <v>77</v>
      </c>
      <c r="C133" s="42">
        <f>C100</f>
        <v>406.69811981478989</v>
      </c>
    </row>
    <row r="134" spans="1:3" ht="16.2" thickBot="1" x14ac:dyDescent="0.35">
      <c r="A134" s="21" t="s">
        <v>41</v>
      </c>
      <c r="B134" s="16" t="s">
        <v>89</v>
      </c>
      <c r="C134" s="42">
        <f>C110</f>
        <v>410.24083333333334</v>
      </c>
    </row>
    <row r="135" spans="1:3" ht="16.2" thickBot="1" x14ac:dyDescent="0.35">
      <c r="A135" s="156" t="s">
        <v>95</v>
      </c>
      <c r="B135" s="157"/>
      <c r="C135" s="42">
        <f>SUM(C130:C134)</f>
        <v>6686.8333711858886</v>
      </c>
    </row>
    <row r="136" spans="1:3" ht="16.2" thickBot="1" x14ac:dyDescent="0.35">
      <c r="A136" s="21" t="s">
        <v>43</v>
      </c>
      <c r="B136" s="16" t="s">
        <v>96</v>
      </c>
      <c r="C136" s="42">
        <f>D124</f>
        <v>1861.38037137016</v>
      </c>
    </row>
    <row r="137" spans="1:3" x14ac:dyDescent="0.3">
      <c r="A137" s="169" t="s">
        <v>97</v>
      </c>
      <c r="B137" s="170"/>
      <c r="C137" s="49">
        <f>C135+C136</f>
        <v>8548.2137425560486</v>
      </c>
    </row>
    <row r="138" spans="1:3" x14ac:dyDescent="0.3">
      <c r="A138" s="166" t="s">
        <v>115</v>
      </c>
      <c r="B138" s="167"/>
      <c r="C138" s="51">
        <v>2</v>
      </c>
    </row>
    <row r="139" spans="1:3" ht="16.2" thickBot="1" x14ac:dyDescent="0.35">
      <c r="A139" s="168" t="s">
        <v>116</v>
      </c>
      <c r="B139" s="168"/>
      <c r="C139" s="50">
        <f>C137*C138</f>
        <v>17096.427485112097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colBreaks count="1" manualBreakCount="1">
    <brk id="4" max="1048575" man="1"/>
  </colBreaks>
  <ignoredErrors>
    <ignoredError sqref="C106:C107" unlockedFormula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/>
  <dimension ref="A2:E49"/>
  <sheetViews>
    <sheetView topLeftCell="A25" workbookViewId="0">
      <selection activeCell="B37" sqref="B37:C37"/>
    </sheetView>
  </sheetViews>
  <sheetFormatPr defaultColWidth="9.109375" defaultRowHeight="14.4" x14ac:dyDescent="0.3"/>
  <cols>
    <col min="1" max="1" width="23" style="77" bestFit="1" customWidth="1"/>
    <col min="2" max="2" width="23.109375" style="77" customWidth="1"/>
    <col min="3" max="3" width="30.6640625" style="77" customWidth="1"/>
    <col min="4" max="4" width="27.44140625" style="77" customWidth="1"/>
    <col min="5" max="5" width="13.88671875" style="77" customWidth="1"/>
    <col min="6" max="16384" width="9.109375" style="77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147</v>
      </c>
      <c r="B4" s="185"/>
      <c r="C4" s="185"/>
      <c r="D4" s="185"/>
      <c r="E4" s="186"/>
    </row>
    <row r="5" spans="1:5" ht="31.8" thickBot="1" x14ac:dyDescent="0.35">
      <c r="A5" s="78" t="s">
        <v>101</v>
      </c>
      <c r="B5" s="79" t="s">
        <v>9</v>
      </c>
      <c r="C5" s="79" t="s">
        <v>10</v>
      </c>
      <c r="D5" s="80" t="s">
        <v>12</v>
      </c>
      <c r="E5" s="81" t="s">
        <v>11</v>
      </c>
    </row>
    <row r="6" spans="1:5" ht="15.6" x14ac:dyDescent="0.3">
      <c r="A6" s="3"/>
      <c r="B6" s="114">
        <v>8.5</v>
      </c>
      <c r="C6" s="1">
        <v>2</v>
      </c>
      <c r="D6" s="48">
        <v>26</v>
      </c>
      <c r="E6" s="82">
        <f t="shared" ref="E6" si="0">B6*C6*D6</f>
        <v>442</v>
      </c>
    </row>
    <row r="7" spans="1:5" ht="15" thickBot="1" x14ac:dyDescent="0.35">
      <c r="A7" s="83"/>
      <c r="B7" s="84"/>
      <c r="C7" s="84"/>
      <c r="D7" s="84"/>
      <c r="E7" s="85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78" t="s">
        <v>2</v>
      </c>
      <c r="B9" s="79" t="s">
        <v>0</v>
      </c>
      <c r="C9" s="79" t="s">
        <v>14</v>
      </c>
      <c r="D9" s="79" t="s">
        <v>1</v>
      </c>
      <c r="E9" s="81" t="s">
        <v>15</v>
      </c>
    </row>
    <row r="10" spans="1:5" ht="16.2" thickBot="1" x14ac:dyDescent="0.35">
      <c r="A10" s="3"/>
      <c r="B10" s="5">
        <v>1954.45</v>
      </c>
      <c r="C10" s="4">
        <v>1</v>
      </c>
      <c r="D10" s="4">
        <v>0.06</v>
      </c>
      <c r="E10" s="82">
        <f t="shared" ref="E10" si="1">B10*C10*D10</f>
        <v>117.267</v>
      </c>
    </row>
    <row r="11" spans="1:5" ht="16.2" thickBot="1" x14ac:dyDescent="0.35">
      <c r="A11" s="83"/>
      <c r="B11" s="84"/>
      <c r="C11" s="4"/>
      <c r="D11" s="4"/>
      <c r="E11" s="82"/>
    </row>
    <row r="12" spans="1:5" ht="16.2" thickBot="1" x14ac:dyDescent="0.35">
      <c r="A12" s="187" t="s">
        <v>151</v>
      </c>
      <c r="B12" s="188"/>
      <c r="C12" s="188"/>
      <c r="D12" s="189"/>
      <c r="E12" s="85"/>
    </row>
    <row r="13" spans="1:5" ht="16.2" thickBot="1" x14ac:dyDescent="0.35">
      <c r="A13" s="78" t="s">
        <v>2</v>
      </c>
      <c r="B13" s="79" t="s">
        <v>11</v>
      </c>
      <c r="C13" s="79" t="s">
        <v>16</v>
      </c>
      <c r="D13" s="81" t="s">
        <v>18</v>
      </c>
      <c r="E13" s="85"/>
    </row>
    <row r="14" spans="1:5" ht="16.2" thickBot="1" x14ac:dyDescent="0.35">
      <c r="A14" s="3"/>
      <c r="B14" s="24">
        <f>E6</f>
        <v>442</v>
      </c>
      <c r="C14" s="24">
        <f>E10</f>
        <v>117.267</v>
      </c>
      <c r="D14" s="86">
        <f>B14-C14</f>
        <v>324.733</v>
      </c>
      <c r="E14" s="87"/>
    </row>
    <row r="15" spans="1:5" ht="16.2" thickBot="1" x14ac:dyDescent="0.35">
      <c r="C15" s="88"/>
      <c r="D15" s="86"/>
    </row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">
        <v>147</v>
      </c>
      <c r="B17" s="188"/>
      <c r="C17" s="188"/>
      <c r="D17" s="189"/>
    </row>
    <row r="18" spans="1:5" ht="16.2" thickBot="1" x14ac:dyDescent="0.35">
      <c r="A18" s="89" t="s">
        <v>2</v>
      </c>
      <c r="B18" s="90" t="s">
        <v>20</v>
      </c>
      <c r="C18" s="91" t="s">
        <v>12</v>
      </c>
      <c r="D18" s="92" t="s">
        <v>3</v>
      </c>
    </row>
    <row r="19" spans="1:5" ht="16.2" thickBot="1" x14ac:dyDescent="0.35">
      <c r="A19" s="3"/>
      <c r="B19" s="5">
        <v>34.75</v>
      </c>
      <c r="C19" s="48">
        <v>26</v>
      </c>
      <c r="D19" s="82">
        <f>(B19*C19)</f>
        <v>903.5</v>
      </c>
      <c r="E19" s="93"/>
    </row>
    <row r="20" spans="1:5" ht="16.2" thickBot="1" x14ac:dyDescent="0.35">
      <c r="A20" s="190" t="s">
        <v>114</v>
      </c>
      <c r="B20" s="192"/>
      <c r="C20" s="4">
        <v>0.18</v>
      </c>
      <c r="D20" s="82">
        <f>((B19*C19)*C20)</f>
        <v>162.63</v>
      </c>
    </row>
    <row r="21" spans="1:5" ht="15.6" x14ac:dyDescent="0.3">
      <c r="A21" s="190" t="s">
        <v>150</v>
      </c>
      <c r="B21" s="191"/>
      <c r="C21" s="192"/>
      <c r="D21" s="94">
        <f>D19-D20</f>
        <v>740.87</v>
      </c>
    </row>
    <row r="22" spans="1:5" ht="15.6" x14ac:dyDescent="0.3">
      <c r="A22" s="73"/>
      <c r="B22" s="95"/>
      <c r="C22" s="74"/>
      <c r="D22" s="96"/>
    </row>
    <row r="23" spans="1:5" ht="16.2" thickBot="1" x14ac:dyDescent="0.35">
      <c r="A23" s="193" t="s">
        <v>123</v>
      </c>
      <c r="B23" s="194"/>
      <c r="C23" s="194"/>
      <c r="D23" s="195"/>
    </row>
    <row r="24" spans="1:5" ht="16.2" thickBot="1" x14ac:dyDescent="0.35">
      <c r="A24" s="89" t="s">
        <v>2</v>
      </c>
      <c r="B24" s="90" t="s">
        <v>111</v>
      </c>
      <c r="C24" s="91" t="s">
        <v>113</v>
      </c>
      <c r="D24" s="92" t="s">
        <v>3</v>
      </c>
      <c r="E24" s="93"/>
    </row>
    <row r="25" spans="1:5" ht="15.6" x14ac:dyDescent="0.3">
      <c r="A25" s="3"/>
      <c r="B25" s="5">
        <v>179.57</v>
      </c>
      <c r="C25" s="48">
        <v>0.05</v>
      </c>
      <c r="D25" s="82">
        <f>B25-(B25*C25)</f>
        <v>170.5915</v>
      </c>
    </row>
    <row r="26" spans="1:5" ht="15.6" x14ac:dyDescent="0.3">
      <c r="A26" s="196" t="s">
        <v>117</v>
      </c>
      <c r="B26" s="196"/>
      <c r="C26" s="196"/>
      <c r="D26" s="196"/>
    </row>
    <row r="27" spans="1:5" ht="15.6" x14ac:dyDescent="0.3">
      <c r="A27" s="196" t="s">
        <v>121</v>
      </c>
      <c r="B27" s="196"/>
      <c r="C27" s="196"/>
      <c r="D27" s="196"/>
    </row>
    <row r="28" spans="1:5" ht="15.6" x14ac:dyDescent="0.3">
      <c r="A28" s="97" t="s">
        <v>2</v>
      </c>
      <c r="B28" s="97" t="s">
        <v>3</v>
      </c>
      <c r="C28" s="129" t="s">
        <v>111</v>
      </c>
      <c r="D28" s="97" t="s">
        <v>144</v>
      </c>
    </row>
    <row r="29" spans="1:5" x14ac:dyDescent="0.3">
      <c r="A29" s="98" t="s">
        <v>118</v>
      </c>
      <c r="B29" s="115">
        <v>15.89</v>
      </c>
      <c r="C29" s="98">
        <f>B29/6</f>
        <v>2.6483333333333334</v>
      </c>
      <c r="D29" s="98">
        <f t="shared" ref="D29:D30" si="2">C29/2</f>
        <v>1.3241666666666667</v>
      </c>
    </row>
    <row r="30" spans="1:5" x14ac:dyDescent="0.3">
      <c r="A30" s="98" t="s">
        <v>119</v>
      </c>
      <c r="B30" s="115">
        <v>80</v>
      </c>
      <c r="C30" s="98">
        <f>B30/6</f>
        <v>13.333333333333334</v>
      </c>
      <c r="D30" s="98">
        <f t="shared" si="2"/>
        <v>6.666666666666667</v>
      </c>
    </row>
    <row r="31" spans="1:5" x14ac:dyDescent="0.3">
      <c r="A31" s="98" t="s">
        <v>143</v>
      </c>
      <c r="B31" s="115">
        <v>1500</v>
      </c>
      <c r="C31" s="98">
        <f>B31/6</f>
        <v>250</v>
      </c>
      <c r="D31" s="98">
        <f>C31/2</f>
        <v>125</v>
      </c>
    </row>
    <row r="32" spans="1:5" x14ac:dyDescent="0.3">
      <c r="A32" s="175" t="s">
        <v>5</v>
      </c>
      <c r="B32" s="176"/>
      <c r="C32" s="177"/>
      <c r="D32" s="98">
        <f>SUM(D29:D31)</f>
        <v>132.99083333333334</v>
      </c>
    </row>
    <row r="33" spans="1:4" ht="16.2" thickBot="1" x14ac:dyDescent="0.35">
      <c r="A33" s="178" t="s">
        <v>145</v>
      </c>
      <c r="B33" s="179"/>
      <c r="C33" s="179"/>
      <c r="D33" s="180"/>
    </row>
    <row r="34" spans="1:4" ht="16.2" thickBot="1" x14ac:dyDescent="0.35">
      <c r="A34" s="99" t="s">
        <v>26</v>
      </c>
      <c r="B34" s="100" t="s">
        <v>27</v>
      </c>
      <c r="C34" s="100" t="s">
        <v>28</v>
      </c>
      <c r="D34" s="101" t="s">
        <v>3</v>
      </c>
    </row>
    <row r="35" spans="1:4" ht="16.2" thickBot="1" x14ac:dyDescent="0.35">
      <c r="A35" s="6" t="s">
        <v>29</v>
      </c>
      <c r="B35" s="7">
        <v>3</v>
      </c>
      <c r="C35" s="116">
        <v>80</v>
      </c>
      <c r="D35" s="69">
        <f>C35*B35</f>
        <v>240</v>
      </c>
    </row>
    <row r="36" spans="1:4" ht="16.2" thickBot="1" x14ac:dyDescent="0.35">
      <c r="A36" s="8" t="s">
        <v>167</v>
      </c>
      <c r="B36" s="9">
        <v>3</v>
      </c>
      <c r="C36" s="116">
        <v>75</v>
      </c>
      <c r="D36" s="69">
        <f t="shared" ref="D36:D45" si="3">C36*B36</f>
        <v>225</v>
      </c>
    </row>
    <row r="37" spans="1:4" ht="16.2" thickBot="1" x14ac:dyDescent="0.35">
      <c r="A37" s="8" t="s">
        <v>168</v>
      </c>
      <c r="B37" s="9">
        <v>3</v>
      </c>
      <c r="C37" s="116">
        <v>75</v>
      </c>
      <c r="D37" s="69">
        <f t="shared" si="3"/>
        <v>225</v>
      </c>
    </row>
    <row r="38" spans="1:4" ht="16.2" thickBot="1" x14ac:dyDescent="0.35">
      <c r="A38" s="8" t="s">
        <v>169</v>
      </c>
      <c r="B38" s="9">
        <v>3</v>
      </c>
      <c r="C38" s="116">
        <v>50</v>
      </c>
      <c r="D38" s="69">
        <f t="shared" si="3"/>
        <v>150</v>
      </c>
    </row>
    <row r="39" spans="1:4" ht="16.2" thickBot="1" x14ac:dyDescent="0.35">
      <c r="A39" s="8" t="s">
        <v>170</v>
      </c>
      <c r="B39" s="9">
        <v>2</v>
      </c>
      <c r="C39" s="116">
        <v>150</v>
      </c>
      <c r="D39" s="69">
        <f t="shared" si="3"/>
        <v>300</v>
      </c>
    </row>
    <row r="40" spans="1:4" ht="16.2" thickBot="1" x14ac:dyDescent="0.35">
      <c r="A40" s="8" t="s">
        <v>142</v>
      </c>
      <c r="B40" s="9">
        <v>2</v>
      </c>
      <c r="C40" s="116">
        <v>60</v>
      </c>
      <c r="D40" s="69">
        <f t="shared" si="3"/>
        <v>120</v>
      </c>
    </row>
    <row r="41" spans="1:4" ht="16.2" thickBot="1" x14ac:dyDescent="0.35">
      <c r="A41" s="8" t="s">
        <v>120</v>
      </c>
      <c r="B41" s="9">
        <v>5</v>
      </c>
      <c r="C41" s="116">
        <v>15</v>
      </c>
      <c r="D41" s="69">
        <f t="shared" si="3"/>
        <v>75</v>
      </c>
    </row>
    <row r="42" spans="1:4" ht="16.2" thickBot="1" x14ac:dyDescent="0.35">
      <c r="A42" s="8" t="s">
        <v>171</v>
      </c>
      <c r="B42" s="9">
        <v>1</v>
      </c>
      <c r="C42" s="116">
        <v>35</v>
      </c>
      <c r="D42" s="69">
        <f t="shared" si="3"/>
        <v>35</v>
      </c>
    </row>
    <row r="43" spans="1:4" ht="16.2" thickBot="1" x14ac:dyDescent="0.35">
      <c r="A43" s="8" t="s">
        <v>172</v>
      </c>
      <c r="B43" s="9">
        <v>1</v>
      </c>
      <c r="C43" s="116">
        <v>3.5</v>
      </c>
      <c r="D43" s="69">
        <f t="shared" si="3"/>
        <v>3.5</v>
      </c>
    </row>
    <row r="44" spans="1:4" ht="16.2" thickBot="1" x14ac:dyDescent="0.35">
      <c r="A44" s="8" t="s">
        <v>173</v>
      </c>
      <c r="B44" s="9">
        <v>1</v>
      </c>
      <c r="C44" s="116">
        <v>180</v>
      </c>
      <c r="D44" s="69">
        <f t="shared" si="3"/>
        <v>180</v>
      </c>
    </row>
    <row r="45" spans="1:4" ht="16.2" thickBot="1" x14ac:dyDescent="0.35">
      <c r="A45" s="8" t="s">
        <v>110</v>
      </c>
      <c r="B45" s="9">
        <v>2</v>
      </c>
      <c r="C45" s="116">
        <v>55</v>
      </c>
      <c r="D45" s="69">
        <f t="shared" si="3"/>
        <v>110</v>
      </c>
    </row>
    <row r="46" spans="1:4" ht="16.2" thickBot="1" x14ac:dyDescent="0.35">
      <c r="A46" s="181" t="s">
        <v>30</v>
      </c>
      <c r="B46" s="182"/>
      <c r="C46" s="183"/>
      <c r="D46" s="102"/>
    </row>
    <row r="47" spans="1:4" ht="16.2" thickBot="1" x14ac:dyDescent="0.35">
      <c r="A47" s="181" t="s">
        <v>31</v>
      </c>
      <c r="B47" s="182"/>
      <c r="C47" s="183"/>
      <c r="D47" s="103"/>
    </row>
    <row r="48" spans="1:4" ht="16.2" thickBot="1" x14ac:dyDescent="0.35">
      <c r="A48" s="104" t="s">
        <v>2</v>
      </c>
      <c r="B48" s="105" t="s">
        <v>174</v>
      </c>
      <c r="C48" s="106" t="s">
        <v>32</v>
      </c>
      <c r="D48" s="103"/>
    </row>
    <row r="49" spans="1:4" ht="15.6" x14ac:dyDescent="0.3">
      <c r="A49" s="3"/>
      <c r="B49" s="11">
        <f>SUM(D35:D45)</f>
        <v>1663.5</v>
      </c>
      <c r="C49" s="107">
        <f>B49/6</f>
        <v>277.25</v>
      </c>
      <c r="D49" s="10"/>
    </row>
  </sheetData>
  <sheetProtection password="F668" sheet="1" objects="1" scenarios="1"/>
  <mergeCells count="15">
    <mergeCell ref="A46:C46"/>
    <mergeCell ref="A47:C47"/>
    <mergeCell ref="A20:B20"/>
    <mergeCell ref="A21:C21"/>
    <mergeCell ref="A23:D23"/>
    <mergeCell ref="A26:D26"/>
    <mergeCell ref="A27:D27"/>
    <mergeCell ref="A32:C32"/>
    <mergeCell ref="A33:D33"/>
    <mergeCell ref="A17:D17"/>
    <mergeCell ref="A3:E3"/>
    <mergeCell ref="A4:E4"/>
    <mergeCell ref="A8:E8"/>
    <mergeCell ref="A12:D12"/>
    <mergeCell ref="A16:D16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F138"/>
  <sheetViews>
    <sheetView topLeftCell="A121" workbookViewId="0">
      <selection activeCell="B130" sqref="B130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1" t="s">
        <v>98</v>
      </c>
      <c r="B1" s="161"/>
      <c r="C1" s="161"/>
      <c r="D1" s="161"/>
    </row>
    <row r="2" spans="1:5" ht="22.8" x14ac:dyDescent="0.4">
      <c r="A2" s="161" t="s">
        <v>99</v>
      </c>
      <c r="B2" s="161"/>
      <c r="C2" s="161"/>
      <c r="D2" s="161"/>
    </row>
    <row r="3" spans="1:5" ht="27.75" customHeight="1" x14ac:dyDescent="0.3">
      <c r="A3" s="163"/>
      <c r="B3" s="163"/>
      <c r="C3" s="163"/>
      <c r="D3" s="163"/>
    </row>
    <row r="4" spans="1:5" x14ac:dyDescent="0.3">
      <c r="A4" s="32" t="s">
        <v>107</v>
      </c>
      <c r="B4" s="165" t="s">
        <v>166</v>
      </c>
      <c r="C4" s="165"/>
    </row>
    <row r="5" spans="1:5" x14ac:dyDescent="0.3">
      <c r="A5" s="32" t="s">
        <v>108</v>
      </c>
      <c r="B5" s="165" t="s">
        <v>138</v>
      </c>
      <c r="C5" s="165"/>
      <c r="E5" s="53"/>
    </row>
    <row r="6" spans="1:5" x14ac:dyDescent="0.3">
      <c r="A6" s="32"/>
      <c r="B6" s="165"/>
      <c r="C6" s="165"/>
    </row>
    <row r="7" spans="1:5" x14ac:dyDescent="0.3">
      <c r="A7" s="162" t="s">
        <v>33</v>
      </c>
      <c r="B7" s="162"/>
      <c r="C7" s="162"/>
    </row>
    <row r="8" spans="1:5" ht="16.2" thickBot="1" x14ac:dyDescent="0.35"/>
    <row r="9" spans="1:5" ht="16.2" thickBot="1" x14ac:dyDescent="0.35">
      <c r="A9" s="13">
        <v>1</v>
      </c>
      <c r="B9" s="128" t="s">
        <v>34</v>
      </c>
      <c r="C9" s="128" t="s">
        <v>35</v>
      </c>
    </row>
    <row r="10" spans="1:5" ht="16.2" thickBot="1" x14ac:dyDescent="0.35">
      <c r="A10" s="15" t="s">
        <v>36</v>
      </c>
      <c r="B10" s="16" t="s">
        <v>37</v>
      </c>
      <c r="C10" s="23">
        <v>1954.45</v>
      </c>
    </row>
    <row r="11" spans="1:5" ht="16.2" thickBot="1" x14ac:dyDescent="0.35">
      <c r="A11" s="15" t="s">
        <v>38</v>
      </c>
      <c r="B11" s="16" t="s">
        <v>112</v>
      </c>
      <c r="C11" s="23">
        <f>C10*0.3</f>
        <v>586.33500000000004</v>
      </c>
    </row>
    <row r="12" spans="1:5" ht="16.2" thickBot="1" x14ac:dyDescent="0.35">
      <c r="A12" s="15" t="s">
        <v>39</v>
      </c>
      <c r="B12" s="16" t="s">
        <v>182</v>
      </c>
      <c r="C12" s="23">
        <f>C10*12%</f>
        <v>234.53399999999999</v>
      </c>
    </row>
    <row r="13" spans="1:5" ht="16.2" thickBot="1" x14ac:dyDescent="0.35">
      <c r="A13" s="159" t="s">
        <v>5</v>
      </c>
      <c r="B13" s="160"/>
      <c r="C13" s="39">
        <f>SUM(C10:C11)</f>
        <v>2540.7849999999999</v>
      </c>
    </row>
    <row r="16" spans="1:5" x14ac:dyDescent="0.3">
      <c r="A16" s="158" t="s">
        <v>46</v>
      </c>
      <c r="B16" s="158"/>
      <c r="C16" s="158"/>
    </row>
    <row r="17" spans="1:4" x14ac:dyDescent="0.3">
      <c r="A17" s="12"/>
    </row>
    <row r="18" spans="1:4" x14ac:dyDescent="0.3">
      <c r="A18" s="155" t="s">
        <v>47</v>
      </c>
      <c r="B18" s="155"/>
      <c r="C18" s="155"/>
    </row>
    <row r="19" spans="1:4" ht="16.2" thickBot="1" x14ac:dyDescent="0.35"/>
    <row r="20" spans="1:4" ht="16.2" thickBot="1" x14ac:dyDescent="0.35">
      <c r="A20" s="13" t="s">
        <v>48</v>
      </c>
      <c r="B20" s="128" t="s">
        <v>49</v>
      </c>
      <c r="C20" s="128" t="s">
        <v>55</v>
      </c>
      <c r="D20" s="128" t="s">
        <v>35</v>
      </c>
    </row>
    <row r="21" spans="1:4" ht="16.2" thickBot="1" x14ac:dyDescent="0.35">
      <c r="A21" s="15" t="s">
        <v>36</v>
      </c>
      <c r="B21" s="35" t="s">
        <v>50</v>
      </c>
      <c r="C21" s="31">
        <v>8.3299999999999999E-2</v>
      </c>
      <c r="D21" s="36">
        <f>C$13*C21</f>
        <v>211.64739049999997</v>
      </c>
    </row>
    <row r="22" spans="1:4" ht="16.2" thickBot="1" x14ac:dyDescent="0.35">
      <c r="A22" s="15" t="s">
        <v>38</v>
      </c>
      <c r="B22" s="33" t="s">
        <v>51</v>
      </c>
      <c r="C22" s="37">
        <v>0.121</v>
      </c>
      <c r="D22" s="38">
        <f>C$13*C22</f>
        <v>307.43498499999998</v>
      </c>
    </row>
    <row r="23" spans="1:4" ht="16.2" thickBot="1" x14ac:dyDescent="0.35">
      <c r="A23" s="156" t="s">
        <v>5</v>
      </c>
      <c r="B23" s="157"/>
      <c r="C23" s="40">
        <f>SUM(C21:C22)</f>
        <v>0.20429999999999998</v>
      </c>
      <c r="D23" s="41">
        <f>C$13*C23</f>
        <v>519.0823754999999</v>
      </c>
    </row>
    <row r="26" spans="1:4" ht="32.25" customHeight="1" x14ac:dyDescent="0.3">
      <c r="A26" s="164" t="s">
        <v>52</v>
      </c>
      <c r="B26" s="164"/>
      <c r="C26" s="164"/>
      <c r="D26" s="164"/>
    </row>
    <row r="27" spans="1:4" ht="16.2" thickBot="1" x14ac:dyDescent="0.35"/>
    <row r="28" spans="1:4" ht="16.2" thickBot="1" x14ac:dyDescent="0.35">
      <c r="A28" s="13" t="s">
        <v>53</v>
      </c>
      <c r="B28" s="128" t="s">
        <v>54</v>
      </c>
      <c r="C28" s="128" t="s">
        <v>55</v>
      </c>
      <c r="D28" s="128" t="s">
        <v>35</v>
      </c>
    </row>
    <row r="29" spans="1:4" ht="16.2" thickBot="1" x14ac:dyDescent="0.35">
      <c r="A29" s="15" t="s">
        <v>36</v>
      </c>
      <c r="B29" s="16" t="s">
        <v>56</v>
      </c>
      <c r="C29" s="17">
        <v>0.2</v>
      </c>
      <c r="D29" s="38">
        <f t="shared" ref="D29:D37" si="0">(D$23+C$13)*C29</f>
        <v>611.97347509999997</v>
      </c>
    </row>
    <row r="30" spans="1:4" ht="16.2" thickBot="1" x14ac:dyDescent="0.35">
      <c r="A30" s="15" t="s">
        <v>38</v>
      </c>
      <c r="B30" s="16" t="s">
        <v>57</v>
      </c>
      <c r="C30" s="17">
        <v>2.5000000000000001E-2</v>
      </c>
      <c r="D30" s="38">
        <f t="shared" si="0"/>
        <v>76.496684387499997</v>
      </c>
    </row>
    <row r="31" spans="1:4" ht="16.2" thickBot="1" x14ac:dyDescent="0.35">
      <c r="A31" s="15" t="s">
        <v>39</v>
      </c>
      <c r="B31" s="16" t="s">
        <v>58</v>
      </c>
      <c r="C31" s="108">
        <v>0.03</v>
      </c>
      <c r="D31" s="38">
        <f t="shared" si="0"/>
        <v>91.796021264999993</v>
      </c>
    </row>
    <row r="32" spans="1:4" ht="16.2" thickBot="1" x14ac:dyDescent="0.35">
      <c r="A32" s="15" t="s">
        <v>40</v>
      </c>
      <c r="B32" s="16" t="s">
        <v>59</v>
      </c>
      <c r="C32" s="17">
        <v>1.4999999999999999E-2</v>
      </c>
      <c r="D32" s="38">
        <f t="shared" si="0"/>
        <v>45.898010632499997</v>
      </c>
    </row>
    <row r="33" spans="1:5" ht="16.2" thickBot="1" x14ac:dyDescent="0.35">
      <c r="A33" s="15" t="s">
        <v>41</v>
      </c>
      <c r="B33" s="16" t="s">
        <v>60</v>
      </c>
      <c r="C33" s="17">
        <v>0.01</v>
      </c>
      <c r="D33" s="38">
        <f t="shared" si="0"/>
        <v>30.598673755</v>
      </c>
    </row>
    <row r="34" spans="1:5" ht="16.2" thickBot="1" x14ac:dyDescent="0.35">
      <c r="A34" s="15" t="s">
        <v>43</v>
      </c>
      <c r="B34" s="16" t="s">
        <v>6</v>
      </c>
      <c r="C34" s="17">
        <v>6.0000000000000001E-3</v>
      </c>
      <c r="D34" s="38">
        <f t="shared" si="0"/>
        <v>18.359204253000001</v>
      </c>
    </row>
    <row r="35" spans="1:5" ht="16.2" thickBot="1" x14ac:dyDescent="0.35">
      <c r="A35" s="15" t="s">
        <v>44</v>
      </c>
      <c r="B35" s="16" t="s">
        <v>7</v>
      </c>
      <c r="C35" s="17">
        <v>2E-3</v>
      </c>
      <c r="D35" s="38">
        <f t="shared" si="0"/>
        <v>6.1197347510000002</v>
      </c>
    </row>
    <row r="36" spans="1:5" ht="16.2" thickBot="1" x14ac:dyDescent="0.35">
      <c r="A36" s="15" t="s">
        <v>61</v>
      </c>
      <c r="B36" s="16" t="s">
        <v>8</v>
      </c>
      <c r="C36" s="17">
        <v>0.08</v>
      </c>
      <c r="D36" s="38">
        <f t="shared" si="0"/>
        <v>244.78939004</v>
      </c>
    </row>
    <row r="37" spans="1:5" ht="16.2" thickBot="1" x14ac:dyDescent="0.35">
      <c r="A37" s="156" t="s">
        <v>62</v>
      </c>
      <c r="B37" s="157"/>
      <c r="C37" s="17">
        <f>SUM(C29:C36)</f>
        <v>0.36800000000000005</v>
      </c>
      <c r="D37" s="38">
        <f t="shared" si="0"/>
        <v>1126.0311941840002</v>
      </c>
      <c r="E37" s="68">
        <f>C37*C23</f>
        <v>7.5182399999999996E-2</v>
      </c>
    </row>
    <row r="40" spans="1:5" x14ac:dyDescent="0.3">
      <c r="A40" s="155" t="s">
        <v>63</v>
      </c>
      <c r="B40" s="155"/>
      <c r="C40" s="155"/>
    </row>
    <row r="41" spans="1:5" ht="16.2" thickBot="1" x14ac:dyDescent="0.35"/>
    <row r="42" spans="1:5" ht="16.2" thickBot="1" x14ac:dyDescent="0.35">
      <c r="A42" s="13" t="s">
        <v>64</v>
      </c>
      <c r="B42" s="128" t="s">
        <v>65</v>
      </c>
      <c r="C42" s="128" t="s">
        <v>35</v>
      </c>
    </row>
    <row r="43" spans="1:5" ht="16.2" thickBot="1" x14ac:dyDescent="0.35">
      <c r="A43" s="15" t="s">
        <v>36</v>
      </c>
      <c r="B43" s="16" t="s">
        <v>66</v>
      </c>
      <c r="C43" s="25">
        <f>'Planilha de Apoio - P 12 x 36'!D14</f>
        <v>141.47300000000001</v>
      </c>
    </row>
    <row r="44" spans="1:5" ht="16.2" thickBot="1" x14ac:dyDescent="0.35">
      <c r="A44" s="15" t="s">
        <v>38</v>
      </c>
      <c r="B44" s="16" t="s">
        <v>109</v>
      </c>
      <c r="C44" s="23">
        <f>'Planilha de Apoio - P 12 x 36'!D21</f>
        <v>433.69389999999999</v>
      </c>
    </row>
    <row r="45" spans="1:5" ht="16.2" thickBot="1" x14ac:dyDescent="0.35">
      <c r="A45" s="15" t="s">
        <v>39</v>
      </c>
      <c r="B45" s="16" t="s">
        <v>122</v>
      </c>
      <c r="C45" s="109">
        <v>15</v>
      </c>
    </row>
    <row r="46" spans="1:5" ht="16.2" thickBot="1" x14ac:dyDescent="0.35">
      <c r="A46" s="46" t="s">
        <v>40</v>
      </c>
      <c r="B46" s="34" t="s">
        <v>139</v>
      </c>
      <c r="C46" s="23">
        <f>'Planilha de Apoio - P 12 x 36'!D25</f>
        <v>170.5915</v>
      </c>
    </row>
    <row r="47" spans="1:5" ht="16.2" thickBot="1" x14ac:dyDescent="0.35">
      <c r="A47" s="46" t="s">
        <v>41</v>
      </c>
      <c r="B47" s="110" t="s">
        <v>140</v>
      </c>
      <c r="C47" s="109"/>
    </row>
    <row r="48" spans="1:5" ht="16.2" thickBot="1" x14ac:dyDescent="0.35">
      <c r="A48" s="159" t="s">
        <v>5</v>
      </c>
      <c r="B48" s="160"/>
      <c r="C48" s="23">
        <f>SUM(C43:C47)</f>
        <v>760.75839999999994</v>
      </c>
    </row>
    <row r="51" spans="1:4" x14ac:dyDescent="0.3">
      <c r="A51" s="155" t="s">
        <v>67</v>
      </c>
      <c r="B51" s="155"/>
      <c r="C51" s="155"/>
    </row>
    <row r="52" spans="1:4" ht="16.2" thickBot="1" x14ac:dyDescent="0.35"/>
    <row r="53" spans="1:4" ht="16.2" thickBot="1" x14ac:dyDescent="0.35">
      <c r="A53" s="13">
        <v>2</v>
      </c>
      <c r="B53" s="128" t="s">
        <v>68</v>
      </c>
      <c r="C53" s="128" t="s">
        <v>35</v>
      </c>
    </row>
    <row r="54" spans="1:4" ht="16.2" thickBot="1" x14ac:dyDescent="0.35">
      <c r="A54" s="15" t="s">
        <v>48</v>
      </c>
      <c r="B54" s="16" t="s">
        <v>49</v>
      </c>
      <c r="C54" s="23">
        <f>D23</f>
        <v>519.0823754999999</v>
      </c>
    </row>
    <row r="55" spans="1:4" ht="16.2" thickBot="1" x14ac:dyDescent="0.35">
      <c r="A55" s="15" t="s">
        <v>53</v>
      </c>
      <c r="B55" s="16" t="s">
        <v>54</v>
      </c>
      <c r="C55" s="23">
        <f>D37</f>
        <v>1126.0311941840002</v>
      </c>
    </row>
    <row r="56" spans="1:4" ht="16.2" thickBot="1" x14ac:dyDescent="0.35">
      <c r="A56" s="15" t="s">
        <v>64</v>
      </c>
      <c r="B56" s="16" t="s">
        <v>65</v>
      </c>
      <c r="C56" s="23">
        <f>C48</f>
        <v>760.75839999999994</v>
      </c>
    </row>
    <row r="57" spans="1:4" ht="16.2" thickBot="1" x14ac:dyDescent="0.35">
      <c r="A57" s="156" t="s">
        <v>5</v>
      </c>
      <c r="B57" s="157"/>
      <c r="C57" s="23">
        <f>SUM(C54:C56)</f>
        <v>2405.8719696839999</v>
      </c>
    </row>
    <row r="58" spans="1:4" x14ac:dyDescent="0.3">
      <c r="A58" s="2"/>
    </row>
    <row r="60" spans="1:4" x14ac:dyDescent="0.3">
      <c r="A60" s="158" t="s">
        <v>69</v>
      </c>
      <c r="B60" s="158"/>
      <c r="C60" s="158"/>
    </row>
    <row r="61" spans="1:4" ht="16.2" thickBot="1" x14ac:dyDescent="0.35"/>
    <row r="62" spans="1:4" ht="16.2" thickBot="1" x14ac:dyDescent="0.35">
      <c r="A62" s="13">
        <v>3</v>
      </c>
      <c r="B62" s="128" t="s">
        <v>70</v>
      </c>
      <c r="C62" s="128" t="s">
        <v>55</v>
      </c>
      <c r="D62" s="128" t="s">
        <v>35</v>
      </c>
    </row>
    <row r="63" spans="1:4" ht="16.2" thickBot="1" x14ac:dyDescent="0.35">
      <c r="A63" s="15" t="s">
        <v>36</v>
      </c>
      <c r="B63" s="18" t="s">
        <v>71</v>
      </c>
      <c r="C63" s="28">
        <v>4.1999999999999997E-3</v>
      </c>
      <c r="D63" s="23">
        <f>(C$13)*C63</f>
        <v>10.671296999999999</v>
      </c>
    </row>
    <row r="64" spans="1:4" ht="16.2" thickBot="1" x14ac:dyDescent="0.35">
      <c r="A64" s="15" t="s">
        <v>38</v>
      </c>
      <c r="B64" s="26" t="s">
        <v>72</v>
      </c>
      <c r="C64" s="29">
        <f>C63*C36</f>
        <v>3.3599999999999998E-4</v>
      </c>
      <c r="D64" s="23">
        <f>(C$13)*C64</f>
        <v>0.85370375999999992</v>
      </c>
    </row>
    <row r="65" spans="1:4" ht="16.2" thickBot="1" x14ac:dyDescent="0.35">
      <c r="A65" s="15" t="s">
        <v>39</v>
      </c>
      <c r="B65" s="18" t="s">
        <v>126</v>
      </c>
      <c r="C65" s="27">
        <v>3.5999999999999999E-3</v>
      </c>
      <c r="D65" s="23">
        <f>C65*C13</f>
        <v>9.146825999999999</v>
      </c>
    </row>
    <row r="66" spans="1:4" ht="16.2" thickBot="1" x14ac:dyDescent="0.35">
      <c r="A66" s="15" t="s">
        <v>40</v>
      </c>
      <c r="B66" s="18" t="s">
        <v>74</v>
      </c>
      <c r="C66" s="30">
        <v>1.9400000000000001E-2</v>
      </c>
      <c r="D66" s="23">
        <f>(C$13)*C66</f>
        <v>49.291229000000001</v>
      </c>
    </row>
    <row r="67" spans="1:4" ht="16.2" thickBot="1" x14ac:dyDescent="0.35">
      <c r="A67" s="15" t="s">
        <v>41</v>
      </c>
      <c r="B67" s="18" t="s">
        <v>75</v>
      </c>
      <c r="C67" s="27">
        <f>C66*C37</f>
        <v>7.1392000000000009E-3</v>
      </c>
      <c r="D67" s="23">
        <f>C67*C13</f>
        <v>18.139172272</v>
      </c>
    </row>
    <row r="68" spans="1:4" ht="16.2" thickBot="1" x14ac:dyDescent="0.35">
      <c r="A68" s="15" t="s">
        <v>43</v>
      </c>
      <c r="B68" s="18" t="s">
        <v>127</v>
      </c>
      <c r="C68" s="27">
        <v>3.6400000000000002E-2</v>
      </c>
      <c r="D68" s="23">
        <f>C68*C13</f>
        <v>92.484573999999995</v>
      </c>
    </row>
    <row r="69" spans="1:4" ht="16.2" thickBot="1" x14ac:dyDescent="0.35">
      <c r="A69" s="156" t="s">
        <v>5</v>
      </c>
      <c r="B69" s="157"/>
      <c r="C69" s="27">
        <f>SUM(C63:C68)</f>
        <v>7.1075200000000005E-2</v>
      </c>
      <c r="D69" s="23">
        <f>SUM(D63:D68)</f>
        <v>180.58680203199998</v>
      </c>
    </row>
    <row r="72" spans="1:4" x14ac:dyDescent="0.3">
      <c r="A72" s="158" t="s">
        <v>77</v>
      </c>
      <c r="B72" s="158"/>
      <c r="C72" s="158"/>
    </row>
    <row r="75" spans="1:4" x14ac:dyDescent="0.3">
      <c r="A75" s="155" t="s">
        <v>78</v>
      </c>
      <c r="B75" s="155"/>
      <c r="C75" s="155"/>
    </row>
    <row r="76" spans="1:4" ht="16.2" thickBot="1" x14ac:dyDescent="0.35">
      <c r="A76" s="12"/>
    </row>
    <row r="77" spans="1:4" ht="16.2" thickBot="1" x14ac:dyDescent="0.35">
      <c r="A77" s="13" t="s">
        <v>79</v>
      </c>
      <c r="B77" s="128" t="s">
        <v>80</v>
      </c>
      <c r="C77" s="128" t="s">
        <v>55</v>
      </c>
      <c r="D77" s="128" t="s">
        <v>35</v>
      </c>
    </row>
    <row r="78" spans="1:4" ht="16.2" thickBot="1" x14ac:dyDescent="0.35">
      <c r="A78" s="15" t="s">
        <v>36</v>
      </c>
      <c r="B78" s="16" t="s">
        <v>158</v>
      </c>
      <c r="C78" s="27">
        <f>1/12/12</f>
        <v>6.9444444444444441E-3</v>
      </c>
      <c r="D78" s="23">
        <f t="shared" ref="D78:D84" si="1">(C$13)*C78</f>
        <v>17.644340277777776</v>
      </c>
    </row>
    <row r="79" spans="1:4" ht="16.2" thickBot="1" x14ac:dyDescent="0.35">
      <c r="A79" s="15" t="s">
        <v>38</v>
      </c>
      <c r="B79" s="16" t="s">
        <v>80</v>
      </c>
      <c r="C79" s="111">
        <v>0.02</v>
      </c>
      <c r="D79" s="23">
        <f t="shared" si="1"/>
        <v>50.8157</v>
      </c>
    </row>
    <row r="80" spans="1:4" ht="16.2" thickBot="1" x14ac:dyDescent="0.35">
      <c r="A80" s="15" t="s">
        <v>39</v>
      </c>
      <c r="B80" s="16" t="s">
        <v>81</v>
      </c>
      <c r="C80" s="111">
        <v>1.4999999999999999E-2</v>
      </c>
      <c r="D80" s="23">
        <f t="shared" si="1"/>
        <v>38.111774999999994</v>
      </c>
    </row>
    <row r="81" spans="1:6" ht="16.2" thickBot="1" x14ac:dyDescent="0.35">
      <c r="A81" s="15" t="s">
        <v>40</v>
      </c>
      <c r="B81" s="16" t="s">
        <v>82</v>
      </c>
      <c r="C81" s="111">
        <v>0.01</v>
      </c>
      <c r="D81" s="23">
        <f t="shared" si="1"/>
        <v>25.40785</v>
      </c>
    </row>
    <row r="82" spans="1:6" ht="16.2" thickBot="1" x14ac:dyDescent="0.35">
      <c r="A82" s="15" t="s">
        <v>41</v>
      </c>
      <c r="B82" s="16" t="s">
        <v>83</v>
      </c>
      <c r="C82" s="111">
        <v>0.01</v>
      </c>
      <c r="D82" s="23">
        <f t="shared" si="1"/>
        <v>25.40785</v>
      </c>
    </row>
    <row r="83" spans="1:6" ht="16.2" thickBot="1" x14ac:dyDescent="0.35">
      <c r="A83" s="15" t="s">
        <v>43</v>
      </c>
      <c r="B83" s="112" t="s">
        <v>45</v>
      </c>
      <c r="C83" s="111">
        <v>0</v>
      </c>
      <c r="D83" s="23">
        <f t="shared" si="1"/>
        <v>0</v>
      </c>
    </row>
    <row r="84" spans="1:6" ht="16.2" thickBot="1" x14ac:dyDescent="0.35">
      <c r="A84" s="156" t="s">
        <v>62</v>
      </c>
      <c r="B84" s="157"/>
      <c r="C84" s="27">
        <f>SUM(C78:C83)</f>
        <v>6.1944444444444448E-2</v>
      </c>
      <c r="D84" s="23">
        <f t="shared" si="1"/>
        <v>157.38751527777777</v>
      </c>
    </row>
    <row r="85" spans="1:6" x14ac:dyDescent="0.3">
      <c r="C85" s="53">
        <f>C23+C37+C69+C84+E37</f>
        <v>0.78050204444444449</v>
      </c>
    </row>
    <row r="87" spans="1:6" x14ac:dyDescent="0.3">
      <c r="A87" s="155" t="s">
        <v>84</v>
      </c>
      <c r="B87" s="155"/>
      <c r="C87" s="155"/>
      <c r="D87" s="75"/>
      <c r="E87" s="75"/>
      <c r="F87" s="75"/>
    </row>
    <row r="88" spans="1:6" ht="16.2" thickBot="1" x14ac:dyDescent="0.35">
      <c r="A88" s="12"/>
      <c r="D88" s="75"/>
      <c r="E88" s="72"/>
      <c r="F88" s="72"/>
    </row>
    <row r="89" spans="1:6" ht="16.2" thickBot="1" x14ac:dyDescent="0.35">
      <c r="A89" s="13" t="s">
        <v>85</v>
      </c>
      <c r="B89" s="128" t="s">
        <v>124</v>
      </c>
      <c r="C89" s="128" t="s">
        <v>35</v>
      </c>
      <c r="D89" s="75"/>
      <c r="E89" s="72"/>
      <c r="F89" s="70">
        <f>C10+C11</f>
        <v>2540.7849999999999</v>
      </c>
    </row>
    <row r="90" spans="1:6" ht="16.2" thickBot="1" x14ac:dyDescent="0.35">
      <c r="A90" s="15" t="s">
        <v>36</v>
      </c>
      <c r="B90" s="16" t="s">
        <v>100</v>
      </c>
      <c r="C90" s="52">
        <f>F92*0.5</f>
        <v>140.62090072727273</v>
      </c>
      <c r="D90" s="75"/>
      <c r="E90" s="72"/>
      <c r="F90" s="70">
        <f>F89/220</f>
        <v>11.549022727272726</v>
      </c>
    </row>
    <row r="91" spans="1:6" ht="16.2" thickBot="1" x14ac:dyDescent="0.35">
      <c r="A91" s="156" t="s">
        <v>5</v>
      </c>
      <c r="B91" s="157"/>
      <c r="C91" s="52">
        <f>C90</f>
        <v>140.62090072727273</v>
      </c>
      <c r="D91" s="75"/>
      <c r="E91" s="72"/>
      <c r="F91" s="70">
        <f>F90*1.6</f>
        <v>18.478436363636362</v>
      </c>
    </row>
    <row r="92" spans="1:6" x14ac:dyDescent="0.3">
      <c r="D92" s="75"/>
      <c r="E92" s="72"/>
      <c r="F92" s="70">
        <f>F91*15.22</f>
        <v>281.24180145454545</v>
      </c>
    </row>
    <row r="93" spans="1:6" x14ac:dyDescent="0.3">
      <c r="D93" s="75"/>
      <c r="E93" s="72"/>
      <c r="F93" s="72"/>
    </row>
    <row r="94" spans="1:6" x14ac:dyDescent="0.3">
      <c r="A94" s="155" t="s">
        <v>87</v>
      </c>
      <c r="B94" s="155"/>
      <c r="C94" s="155"/>
      <c r="D94" s="75"/>
      <c r="E94" s="75"/>
      <c r="F94" s="75"/>
    </row>
    <row r="95" spans="1:6" ht="16.2" thickBot="1" x14ac:dyDescent="0.35">
      <c r="A95" s="12"/>
      <c r="D95" s="75"/>
      <c r="E95" s="75"/>
      <c r="F95" s="75"/>
    </row>
    <row r="96" spans="1:6" ht="16.2" thickBot="1" x14ac:dyDescent="0.35">
      <c r="A96" s="13">
        <v>4</v>
      </c>
      <c r="B96" s="128" t="s">
        <v>88</v>
      </c>
      <c r="C96" s="128" t="s">
        <v>35</v>
      </c>
    </row>
    <row r="97" spans="1:3" ht="16.2" thickBot="1" x14ac:dyDescent="0.35">
      <c r="A97" s="15" t="s">
        <v>79</v>
      </c>
      <c r="B97" s="16" t="s">
        <v>80</v>
      </c>
      <c r="C97" s="23">
        <f>D84</f>
        <v>157.38751527777777</v>
      </c>
    </row>
    <row r="98" spans="1:3" ht="16.2" thickBot="1" x14ac:dyDescent="0.35">
      <c r="A98" s="15" t="s">
        <v>85</v>
      </c>
      <c r="B98" s="16" t="s">
        <v>86</v>
      </c>
      <c r="C98" s="23">
        <f>C91</f>
        <v>140.62090072727273</v>
      </c>
    </row>
    <row r="99" spans="1:3" ht="16.2" thickBot="1" x14ac:dyDescent="0.35">
      <c r="A99" s="156" t="s">
        <v>5</v>
      </c>
      <c r="B99" s="157"/>
      <c r="C99" s="39">
        <f>C97+C98</f>
        <v>298.00841600505049</v>
      </c>
    </row>
    <row r="102" spans="1:3" x14ac:dyDescent="0.3">
      <c r="A102" s="158" t="s">
        <v>89</v>
      </c>
      <c r="B102" s="158"/>
      <c r="C102" s="158"/>
    </row>
    <row r="103" spans="1:3" ht="16.2" thickBot="1" x14ac:dyDescent="0.35"/>
    <row r="104" spans="1:3" ht="16.2" thickBot="1" x14ac:dyDescent="0.35">
      <c r="A104" s="13">
        <v>5</v>
      </c>
      <c r="B104" s="19" t="s">
        <v>21</v>
      </c>
      <c r="C104" s="128" t="s">
        <v>35</v>
      </c>
    </row>
    <row r="105" spans="1:3" ht="16.2" thickBot="1" x14ac:dyDescent="0.35">
      <c r="A105" s="15" t="s">
        <v>36</v>
      </c>
      <c r="B105" s="16" t="s">
        <v>90</v>
      </c>
      <c r="C105" s="109">
        <f>'Planilha de Apoio - P 12 x 36'!C49</f>
        <v>277.25</v>
      </c>
    </row>
    <row r="106" spans="1:3" ht="16.2" thickBot="1" x14ac:dyDescent="0.35">
      <c r="A106" s="15" t="s">
        <v>38</v>
      </c>
      <c r="B106" s="16" t="s">
        <v>91</v>
      </c>
      <c r="C106" s="109">
        <f>'Planilha de Apoio - P 12 x 36'!D32</f>
        <v>132.99083333333334</v>
      </c>
    </row>
    <row r="107" spans="1:3" ht="16.2" thickBot="1" x14ac:dyDescent="0.35">
      <c r="A107" s="15" t="s">
        <v>39</v>
      </c>
      <c r="B107" s="112" t="s">
        <v>141</v>
      </c>
      <c r="C107" s="109"/>
    </row>
    <row r="108" spans="1:3" ht="16.2" thickBot="1" x14ac:dyDescent="0.35">
      <c r="A108" s="15" t="s">
        <v>40</v>
      </c>
      <c r="B108" s="112" t="s">
        <v>141</v>
      </c>
      <c r="C108" s="109"/>
    </row>
    <row r="109" spans="1:3" ht="16.2" thickBot="1" x14ac:dyDescent="0.35">
      <c r="A109" s="156" t="s">
        <v>62</v>
      </c>
      <c r="B109" s="157"/>
      <c r="C109" s="23">
        <f>SUM(C105:C108)</f>
        <v>410.24083333333334</v>
      </c>
    </row>
    <row r="112" spans="1:3" x14ac:dyDescent="0.3">
      <c r="A112" s="158" t="s">
        <v>92</v>
      </c>
      <c r="B112" s="158"/>
      <c r="C112" s="158"/>
    </row>
    <row r="113" spans="1:4" ht="16.2" thickBot="1" x14ac:dyDescent="0.35"/>
    <row r="114" spans="1:4" ht="16.2" thickBot="1" x14ac:dyDescent="0.35">
      <c r="A114" s="13">
        <v>6</v>
      </c>
      <c r="B114" s="19" t="s">
        <v>22</v>
      </c>
      <c r="C114" s="128" t="s">
        <v>55</v>
      </c>
      <c r="D114" s="128" t="s">
        <v>35</v>
      </c>
    </row>
    <row r="115" spans="1:4" ht="16.2" thickBot="1" x14ac:dyDescent="0.35">
      <c r="A115" s="15" t="s">
        <v>36</v>
      </c>
      <c r="B115" s="43" t="s">
        <v>23</v>
      </c>
      <c r="C115" s="108">
        <v>0.1</v>
      </c>
      <c r="D115" s="45">
        <f>C115*C134</f>
        <v>583.54930210543841</v>
      </c>
    </row>
    <row r="116" spans="1:4" ht="16.2" thickBot="1" x14ac:dyDescent="0.35">
      <c r="A116" s="15" t="s">
        <v>38</v>
      </c>
      <c r="B116" s="43" t="s">
        <v>25</v>
      </c>
      <c r="C116" s="108">
        <f>C115</f>
        <v>0.1</v>
      </c>
      <c r="D116" s="45">
        <f>C116*(C134+D115)</f>
        <v>641.9042323159822</v>
      </c>
    </row>
    <row r="117" spans="1:4" ht="16.2" thickBot="1" x14ac:dyDescent="0.35">
      <c r="A117" s="15" t="s">
        <v>39</v>
      </c>
      <c r="B117" s="16" t="s">
        <v>24</v>
      </c>
      <c r="C117" s="17"/>
      <c r="D117" s="23">
        <f>(C$13+C$57+D$69+C$99+C$109)*C117</f>
        <v>0</v>
      </c>
    </row>
    <row r="118" spans="1:4" ht="16.2" thickBot="1" x14ac:dyDescent="0.35">
      <c r="A118" s="15"/>
      <c r="B118" s="43" t="s">
        <v>104</v>
      </c>
      <c r="C118" s="44">
        <f>C119+C120</f>
        <v>3.6499999999999998E-2</v>
      </c>
      <c r="D118" s="45">
        <f>C118*(C$134+D$115+D$116)</f>
        <v>257.72454927486683</v>
      </c>
    </row>
    <row r="119" spans="1:4" ht="16.2" thickBot="1" x14ac:dyDescent="0.35">
      <c r="A119" s="15"/>
      <c r="B119" s="16" t="s">
        <v>102</v>
      </c>
      <c r="C119" s="17">
        <v>0.03</v>
      </c>
      <c r="D119" s="23">
        <f>C119*(C$134+D$115+D$116)</f>
        <v>211.82839666427409</v>
      </c>
    </row>
    <row r="120" spans="1:4" ht="16.2" thickBot="1" x14ac:dyDescent="0.35">
      <c r="A120" s="15"/>
      <c r="B120" s="16" t="s">
        <v>103</v>
      </c>
      <c r="C120" s="17">
        <v>6.4999999999999997E-3</v>
      </c>
      <c r="D120" s="23">
        <f>C120*(C$134+D$115+D$116)</f>
        <v>45.896152610592722</v>
      </c>
    </row>
    <row r="121" spans="1:4" ht="16.2" thickBot="1" x14ac:dyDescent="0.35">
      <c r="A121" s="15"/>
      <c r="B121" s="43" t="s">
        <v>105</v>
      </c>
      <c r="C121" s="44">
        <v>0</v>
      </c>
      <c r="D121" s="45">
        <f>C121*(C$134+D$115+D$116)</f>
        <v>0</v>
      </c>
    </row>
    <row r="122" spans="1:4" ht="16.2" thickBot="1" x14ac:dyDescent="0.35">
      <c r="A122" s="15"/>
      <c r="B122" s="43" t="s">
        <v>106</v>
      </c>
      <c r="C122" s="44">
        <v>0.02</v>
      </c>
      <c r="D122" s="45">
        <f>C122*(C$134+D$115+D$116)</f>
        <v>141.21893110951606</v>
      </c>
    </row>
    <row r="123" spans="1:4" ht="16.2" thickBot="1" x14ac:dyDescent="0.35">
      <c r="A123" s="171" t="s">
        <v>62</v>
      </c>
      <c r="B123" s="172"/>
      <c r="C123" s="44">
        <f>C115+C116+C118+C121+C122</f>
        <v>0.25650000000000001</v>
      </c>
      <c r="D123" s="45">
        <f>D115+D116+D118+D121+D122</f>
        <v>1624.3970148058033</v>
      </c>
    </row>
    <row r="126" spans="1:4" x14ac:dyDescent="0.3">
      <c r="A126" s="158" t="s">
        <v>93</v>
      </c>
      <c r="B126" s="158"/>
      <c r="C126" s="158"/>
    </row>
    <row r="127" spans="1:4" ht="16.2" thickBot="1" x14ac:dyDescent="0.35"/>
    <row r="128" spans="1:4" ht="16.2" thickBot="1" x14ac:dyDescent="0.35">
      <c r="A128" s="13"/>
      <c r="B128" s="128" t="s">
        <v>94</v>
      </c>
      <c r="C128" s="128" t="s">
        <v>35</v>
      </c>
    </row>
    <row r="129" spans="1:3" ht="16.2" thickBot="1" x14ac:dyDescent="0.35">
      <c r="A129" s="21" t="s">
        <v>36</v>
      </c>
      <c r="B129" s="16" t="s">
        <v>33</v>
      </c>
      <c r="C129" s="42">
        <f>C13</f>
        <v>2540.7849999999999</v>
      </c>
    </row>
    <row r="130" spans="1:3" ht="16.2" thickBot="1" x14ac:dyDescent="0.35">
      <c r="A130" s="21" t="s">
        <v>38</v>
      </c>
      <c r="B130" s="16" t="s">
        <v>46</v>
      </c>
      <c r="C130" s="42">
        <f>C57</f>
        <v>2405.8719696839999</v>
      </c>
    </row>
    <row r="131" spans="1:3" ht="16.2" thickBot="1" x14ac:dyDescent="0.35">
      <c r="A131" s="21" t="s">
        <v>39</v>
      </c>
      <c r="B131" s="16" t="s">
        <v>69</v>
      </c>
      <c r="C131" s="42">
        <f>D69</f>
        <v>180.58680203199998</v>
      </c>
    </row>
    <row r="132" spans="1:3" ht="16.2" thickBot="1" x14ac:dyDescent="0.35">
      <c r="A132" s="21" t="s">
        <v>40</v>
      </c>
      <c r="B132" s="16" t="s">
        <v>77</v>
      </c>
      <c r="C132" s="42">
        <f>C99</f>
        <v>298.00841600505049</v>
      </c>
    </row>
    <row r="133" spans="1:3" ht="16.2" thickBot="1" x14ac:dyDescent="0.35">
      <c r="A133" s="21" t="s">
        <v>41</v>
      </c>
      <c r="B133" s="16" t="s">
        <v>89</v>
      </c>
      <c r="C133" s="42">
        <f>C109</f>
        <v>410.24083333333334</v>
      </c>
    </row>
    <row r="134" spans="1:3" ht="16.5" customHeight="1" thickBot="1" x14ac:dyDescent="0.35">
      <c r="A134" s="156" t="s">
        <v>95</v>
      </c>
      <c r="B134" s="157"/>
      <c r="C134" s="42">
        <f>SUM(C129:C133)</f>
        <v>5835.4930210543835</v>
      </c>
    </row>
    <row r="135" spans="1:3" ht="16.2" thickBot="1" x14ac:dyDescent="0.35">
      <c r="A135" s="21" t="s">
        <v>43</v>
      </c>
      <c r="B135" s="16" t="s">
        <v>96</v>
      </c>
      <c r="C135" s="42">
        <f>D123</f>
        <v>1624.3970148058033</v>
      </c>
    </row>
    <row r="136" spans="1:3" ht="16.5" customHeight="1" x14ac:dyDescent="0.3">
      <c r="A136" s="169" t="s">
        <v>97</v>
      </c>
      <c r="B136" s="170"/>
      <c r="C136" s="49">
        <f>C134+C135</f>
        <v>7459.8900358601868</v>
      </c>
    </row>
    <row r="137" spans="1:3" ht="16.5" customHeight="1" x14ac:dyDescent="0.3">
      <c r="A137" s="166" t="s">
        <v>115</v>
      </c>
      <c r="B137" s="167"/>
      <c r="C137" s="51">
        <v>2</v>
      </c>
    </row>
    <row r="138" spans="1:3" ht="16.2" thickBot="1" x14ac:dyDescent="0.35">
      <c r="A138" s="168" t="s">
        <v>116</v>
      </c>
      <c r="B138" s="168"/>
      <c r="C138" s="50">
        <f>C136*C137</f>
        <v>14919.780071720374</v>
      </c>
    </row>
  </sheetData>
  <sheetProtection password="F668" sheet="1" objects="1" scenarios="1"/>
  <mergeCells count="35">
    <mergeCell ref="A126:C126"/>
    <mergeCell ref="A134:B134"/>
    <mergeCell ref="A136:B136"/>
    <mergeCell ref="A137:B137"/>
    <mergeCell ref="A138:B138"/>
    <mergeCell ref="A123:B123"/>
    <mergeCell ref="A69:B69"/>
    <mergeCell ref="A72:C72"/>
    <mergeCell ref="A75:C75"/>
    <mergeCell ref="A84:B84"/>
    <mergeCell ref="A87:C87"/>
    <mergeCell ref="A91:B91"/>
    <mergeCell ref="A94:C94"/>
    <mergeCell ref="A99:B99"/>
    <mergeCell ref="A102:C102"/>
    <mergeCell ref="A109:B109"/>
    <mergeCell ref="A112:C112"/>
    <mergeCell ref="A60:C60"/>
    <mergeCell ref="A7:C7"/>
    <mergeCell ref="A13:B13"/>
    <mergeCell ref="A16:C16"/>
    <mergeCell ref="A18:C18"/>
    <mergeCell ref="A23:B23"/>
    <mergeCell ref="A26:D26"/>
    <mergeCell ref="A37:B37"/>
    <mergeCell ref="A40:C40"/>
    <mergeCell ref="A48:B48"/>
    <mergeCell ref="A51:C51"/>
    <mergeCell ref="A57:B57"/>
    <mergeCell ref="B6:C6"/>
    <mergeCell ref="A1:D1"/>
    <mergeCell ref="A2:D2"/>
    <mergeCell ref="A3:D3"/>
    <mergeCell ref="B4:C4"/>
    <mergeCell ref="B5:C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Resumo postos</vt:lpstr>
      <vt:lpstr>Posto 12x36 diurno ISS 2%</vt:lpstr>
      <vt:lpstr>Posto 12x36 noturno ISS 2%</vt:lpstr>
      <vt:lpstr>Planilha de Apoio - P 12 x 36</vt:lpstr>
      <vt:lpstr>Posto 12 H Moto Seg Sex</vt:lpstr>
      <vt:lpstr>Plan Apoio - Moto Seg Sex</vt:lpstr>
      <vt:lpstr>Posto - Seg Sab</vt:lpstr>
      <vt:lpstr>Planlha de Apoio Seg Sáb</vt:lpstr>
      <vt:lpstr>Posto 12x36 diurno Lider ISS 2%</vt:lpstr>
      <vt:lpstr>Posto 12x36 noturnoLider ISS 2%</vt:lpstr>
      <vt:lpstr>Posto Seg Sex</vt:lpstr>
      <vt:lpstr>Planlha de Apoio Seg Sex</vt:lpstr>
      <vt:lpstr>'Posto - Seg Sab'!Area_de_impressao</vt:lpstr>
      <vt:lpstr>'Posto 12x36 diurno ISS 2%'!Area_de_impressao</vt:lpstr>
      <vt:lpstr>'Posto 12x36 noturno ISS 2%'!Area_de_impressao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2021-12-10T14:30:04Z</cp:lastPrinted>
  <dcterms:created xsi:type="dcterms:W3CDTF">2018-01-23T19:35:16Z</dcterms:created>
  <dcterms:modified xsi:type="dcterms:W3CDTF">2023-03-15T12:24:55Z</dcterms:modified>
</cp:coreProperties>
</file>