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0\Desktop\SENAC\"/>
    </mc:Choice>
  </mc:AlternateContent>
  <bookViews>
    <workbookView xWindow="0" yWindow="0" windowWidth="20460" windowHeight="7020"/>
  </bookViews>
  <sheets>
    <sheet name="Proposta" sheetId="9" r:id="rId1"/>
    <sheet name="Encargos B.C. (Seg. a Sex.)" sheetId="6" r:id="rId2"/>
    <sheet name="B.C. Seg. a Dom. Diurno" sheetId="2" state="hidden" r:id="rId3"/>
    <sheet name="Encargos B.C. (Seg. a Dom.)" sheetId="5" state="hidden" r:id="rId4"/>
    <sheet name="Benefícios diários e mensais" sheetId="4" r:id="rId5"/>
    <sheet name="Materiais" sheetId="8" r:id="rId6"/>
  </sheets>
  <externalReferences>
    <externalReference r:id="rId7"/>
    <externalReference r:id="rId8"/>
  </externalReferences>
  <definedNames>
    <definedName name="ACORDO_COLETIVO">'[1]INSERÇÃO-DE-DADOS'!$F$15</definedName>
    <definedName name="ALIMENTACAO_POR_DIA">'[1]INSERÇÃO-DE-DADOS'!$F$43</definedName>
    <definedName name="CATEGORIA_PROFISSIONAL">'[1]INSERÇÃO-DE-DADOS'!$D$24</definedName>
    <definedName name="CBO">'[1]INSERÇÃO-DE-DADOS'!$D$23</definedName>
    <definedName name="DATA_BASE_CATEGORIA">'[1]INSERÇÃO-DE-DADOS'!$F$25</definedName>
    <definedName name="DIURNO" localSheetId="1">#REF!</definedName>
    <definedName name="DIURNO" localSheetId="5">#REF!</definedName>
    <definedName name="DIURNO">#REF!</definedName>
    <definedName name="FORA" localSheetId="1">#REF!</definedName>
    <definedName name="FORA" localSheetId="5">#REF!</definedName>
    <definedName name="FORA">#REF!</definedName>
    <definedName name="LOCAL_DE_EXECUCAO">'[1]INSERÇÃO-DE-DADOS'!$D$13</definedName>
    <definedName name="MATERIAIS">'[1]INSERÇÃO-DE-DADOS'!$F$67</definedName>
    <definedName name="MODALIDADE_DE_LICITACAO">'[1]INSERÇÃO-DE-DADOS'!$D$8</definedName>
    <definedName name="NUMERO_MESES_EXEC_CONTRATUAL">'[1]INSERÇÃO-DE-DADOS'!$F$16</definedName>
    <definedName name="NUMERO_PREGAO">'[1]INSERÇÃO-DE-DADOS'!$F$8</definedName>
    <definedName name="NUMERO_PROCESSO">'[1]INSERÇÃO-DE-DADOS'!$D$7</definedName>
    <definedName name="OUTRAS_AUSENCIAS_DESCRICAO">'[1]INSERÇÃO-DE-DADOS'!$C$57</definedName>
    <definedName name="OUTROS_BENEFICIOS_1">'[1]INSERÇÃO-DE-DADOS'!$F$45</definedName>
    <definedName name="OUTROS_BENEFICIOS_1_DESCRICAO">'[1]INSERÇÃO-DE-DADOS'!$C$45</definedName>
    <definedName name="OUTROS_BENEFICIOS_2">'[1]INSERÇÃO-DE-DADOS'!$F$51</definedName>
    <definedName name="OUTROS_BENEFICIOS_2_DESCRICAO">'[1]INSERÇÃO-DE-DADOS'!$C$51</definedName>
    <definedName name="OUTROS_INSUMOS">'[1]INSERÇÃO-DE-DADOS'!$F$68</definedName>
    <definedName name="OUTROS_INSUMOS_DESCRICAO">'[1]INSERÇÃO-DE-DADOS'!$C$68</definedName>
    <definedName name="OUTROS_REMUNERACAO_2">'[1]INSERÇÃO-DE-DADOS'!$F$36</definedName>
    <definedName name="OUTROS_REMUNERACAO_2_DESCRICAO">'[1]INSERÇÃO-DE-DADOS'!$C$36:$E$36</definedName>
    <definedName name="OUTROS_REMUNERACAO_3">'[1]INSERÇÃO-DE-DADOS'!$F$37</definedName>
    <definedName name="OUTROS_REMUNERACAO_3_DESCRICAO">'[1]INSERÇÃO-DE-DADOS'!$C$37:$E$37</definedName>
    <definedName name="PERC_ADIC_FERIAS">'[1]ENCARGOS-SOCIAIS-E-TRABALHISTAS'!$D$6</definedName>
    <definedName name="PERC_ADIC_INS">'[1]INSERÇÃO-DE-DADOS'!$F$34</definedName>
    <definedName name="PERC_ADIC_PERIC">'[1]INSERÇÃO-DE-DADOS'!$F$32</definedName>
    <definedName name="PERC_COFINS">'[1]INSERÇÃO-DE-DADOS'!$F$75</definedName>
    <definedName name="PERC_DEC_TERC">'[1]ENCARGOS-SOCIAIS-E-TRABALHISTAS'!$D$5</definedName>
    <definedName name="PERC_FGTS">'[1]ENCARGOS-SOCIAIS-E-TRABALHISTAS'!$D$16</definedName>
    <definedName name="PERC_INSS">'[1]ENCARGOS-SOCIAIS-E-TRABALHISTAS'!$D$9</definedName>
    <definedName name="PERC_ISS">'[1]INSERÇÃO-DE-DADOS'!$F$76</definedName>
    <definedName name="PERC_PIS">'[1]INSERÇÃO-DE-DADOS'!$F$74</definedName>
    <definedName name="PERC_SUBSTITUTO_ACID_TRAB">'[1]ENCARGOS-SOCIAIS-E-TRABALHISTAS'!$D$29</definedName>
    <definedName name="PERC_SUBSTITUTO_AFAST_MATERN">'[1]ENCARGOS-SOCIAIS-E-TRABALHISTAS'!$D$30</definedName>
    <definedName name="PERC_SUBSTITUTO_AUSENCIAS_LEGAIS">'[1]ENCARGOS-SOCIAIS-E-TRABALHISTAS'!$D$27</definedName>
    <definedName name="PERC_SUBSTITUTO_FERIAS">'[1]ENCARGOS-SOCIAIS-E-TRABALHISTAS'!$D$26</definedName>
    <definedName name="PERC_SUBSTITUTO_LICENCA_PATERNIDADE">'[1]ENCARGOS-SOCIAIS-E-TRABALHISTAS'!$D$28</definedName>
    <definedName name="PERC_SUBSTITUTO_OUTRAS_AUSENCIAS">'[1]INSERÇÃO-DE-DADOS'!$F$57</definedName>
    <definedName name="QTDE_POSTOS_DIURNO">'[2]INSERÇÃO-POSTOS'!$E$20</definedName>
    <definedName name="QTDE_POSTOS_LIDER">'[2]INSERÇÃO-POSTOS'!$E$19</definedName>
    <definedName name="QTDE_POSTOS_NOTURNO">'[2]INSERÇÃO-POSTOS'!$E$21</definedName>
    <definedName name="SAL_MINIMO">'[1]INSERÇÃO-DE-DADOS'!$F$26</definedName>
    <definedName name="SALARIO_BASE">'[1]INSERÇÃO-DE-DADOS'!$F$31</definedName>
    <definedName name="TIPO_DE_SERVICO">'[1]INSERÇÃO-DE-DADOS'!$C$20</definedName>
    <definedName name="TRANSPORTE_POR_DIA">'[1]INSERÇÃO-DE-DADOS'!$F$42</definedName>
    <definedName name="UNIFORMES">'[1]INSERÇÃO-DE-DADOS'!$F$66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8" l="1"/>
  <c r="F14" i="8"/>
  <c r="K13" i="4"/>
  <c r="K64" i="4"/>
  <c r="F43" i="8" l="1"/>
  <c r="F42" i="8"/>
  <c r="F41" i="8"/>
  <c r="F40" i="8"/>
  <c r="F39" i="8"/>
  <c r="F38" i="8"/>
  <c r="F37" i="8"/>
  <c r="K3" i="4" l="1"/>
  <c r="J21" i="6" l="1"/>
  <c r="J22" i="6" s="1"/>
  <c r="J24" i="6" s="1"/>
  <c r="J22" i="5" l="1"/>
  <c r="J20" i="5"/>
  <c r="F6" i="8"/>
  <c r="F7" i="8"/>
  <c r="F8" i="8"/>
  <c r="F9" i="8"/>
  <c r="F10" i="8"/>
  <c r="F11" i="8"/>
  <c r="F12" i="8"/>
  <c r="F13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J44" i="5" l="1"/>
  <c r="J43" i="6"/>
  <c r="J42" i="6" l="1"/>
  <c r="J42" i="5"/>
  <c r="J43" i="5"/>
  <c r="K42" i="4"/>
  <c r="K36" i="4"/>
  <c r="K38" i="4" s="1"/>
  <c r="K9" i="4"/>
  <c r="K11" i="4" s="1"/>
  <c r="K12" i="4" s="1"/>
  <c r="K14" i="4" s="1"/>
  <c r="K15" i="4" s="1"/>
  <c r="J27" i="6" s="1"/>
  <c r="K78" i="4"/>
  <c r="K77" i="4"/>
  <c r="K71" i="4"/>
  <c r="K72" i="4" s="1"/>
  <c r="K63" i="4"/>
  <c r="K57" i="4"/>
  <c r="K58" i="4" s="1"/>
  <c r="K51" i="4"/>
  <c r="K49" i="4"/>
  <c r="K30" i="4"/>
  <c r="K28" i="4"/>
  <c r="K20" i="4"/>
  <c r="J33" i="6" l="1"/>
  <c r="J36" i="6"/>
  <c r="J35" i="6"/>
  <c r="K52" i="4"/>
  <c r="J32" i="6" s="1"/>
  <c r="K31" i="4"/>
  <c r="K32" i="4" s="1"/>
  <c r="J29" i="6" s="1"/>
  <c r="K44" i="4"/>
  <c r="K65" i="4"/>
  <c r="K66" i="4" s="1"/>
  <c r="J34" i="6" s="1"/>
  <c r="K21" i="4"/>
  <c r="I99" i="6"/>
  <c r="I65" i="6"/>
  <c r="I66" i="6" s="1"/>
  <c r="I57" i="6"/>
  <c r="I72" i="6" s="1"/>
  <c r="I74" i="6" s="1"/>
  <c r="J56" i="6"/>
  <c r="J53" i="6"/>
  <c r="J52" i="6"/>
  <c r="J51" i="6"/>
  <c r="J37" i="6"/>
  <c r="J9" i="6"/>
  <c r="J9" i="5"/>
  <c r="J21" i="5"/>
  <c r="J27" i="5"/>
  <c r="J37" i="5"/>
  <c r="J52" i="5"/>
  <c r="J53" i="5"/>
  <c r="J54" i="5"/>
  <c r="J57" i="5"/>
  <c r="I58" i="5"/>
  <c r="I66" i="5" s="1"/>
  <c r="I67" i="5" s="1"/>
  <c r="I100" i="5"/>
  <c r="C22" i="2"/>
  <c r="C38" i="2"/>
  <c r="C39" i="2"/>
  <c r="J33" i="5"/>
  <c r="C53" i="2"/>
  <c r="C52" i="2" s="1"/>
  <c r="C29" i="2"/>
  <c r="C30" i="2"/>
  <c r="C40" i="2"/>
  <c r="C8" i="2"/>
  <c r="C32" i="2"/>
  <c r="C33" i="2"/>
  <c r="C43" i="2"/>
  <c r="C46" i="2"/>
  <c r="C49" i="2"/>
  <c r="D66" i="2"/>
  <c r="D67" i="2"/>
  <c r="D68" i="2"/>
  <c r="K22" i="4" l="1"/>
  <c r="K23" i="4" s="1"/>
  <c r="J28" i="6" s="1"/>
  <c r="C24" i="2"/>
  <c r="J30" i="6"/>
  <c r="J31" i="6"/>
  <c r="C27" i="2"/>
  <c r="J35" i="5"/>
  <c r="C36" i="2"/>
  <c r="C37" i="2"/>
  <c r="C35" i="2"/>
  <c r="J36" i="5"/>
  <c r="J45" i="6"/>
  <c r="J113" i="6" s="1"/>
  <c r="J45" i="5"/>
  <c r="J46" i="5" s="1"/>
  <c r="J114" i="5" s="1"/>
  <c r="J31" i="5"/>
  <c r="J29" i="5"/>
  <c r="C31" i="2"/>
  <c r="J30" i="5"/>
  <c r="J111" i="6"/>
  <c r="I61" i="6"/>
  <c r="I62" i="6" s="1"/>
  <c r="I82" i="6"/>
  <c r="I83" i="6" s="1"/>
  <c r="I83" i="5"/>
  <c r="I84" i="5" s="1"/>
  <c r="I62" i="5"/>
  <c r="I63" i="5" s="1"/>
  <c r="C17" i="2"/>
  <c r="C16" i="2"/>
  <c r="C15" i="2"/>
  <c r="I73" i="5"/>
  <c r="I75" i="5" s="1"/>
  <c r="C25" i="2"/>
  <c r="C21" i="2"/>
  <c r="C28" i="2"/>
  <c r="C42" i="2"/>
  <c r="C23" i="2" l="1"/>
  <c r="I84" i="6"/>
  <c r="J69" i="6"/>
  <c r="J60" i="6"/>
  <c r="J55" i="6"/>
  <c r="J78" i="6"/>
  <c r="J77" i="6"/>
  <c r="J64" i="6"/>
  <c r="J72" i="6"/>
  <c r="J50" i="6"/>
  <c r="J70" i="6"/>
  <c r="J81" i="6"/>
  <c r="C34" i="2"/>
  <c r="J34" i="5"/>
  <c r="C26" i="2"/>
  <c r="J32" i="5"/>
  <c r="J28" i="5"/>
  <c r="J38" i="6"/>
  <c r="J112" i="6" s="1"/>
  <c r="J49" i="6"/>
  <c r="J59" i="6"/>
  <c r="J65" i="6"/>
  <c r="J71" i="6"/>
  <c r="J76" i="6"/>
  <c r="J80" i="6"/>
  <c r="J54" i="6"/>
  <c r="J68" i="6"/>
  <c r="J73" i="6"/>
  <c r="J79" i="6"/>
  <c r="J61" i="6"/>
  <c r="J82" i="6"/>
  <c r="I85" i="5"/>
  <c r="C14" i="2"/>
  <c r="J24" i="5"/>
  <c r="C19" i="2" l="1"/>
  <c r="J38" i="5"/>
  <c r="J113" i="5" s="1"/>
  <c r="J74" i="6"/>
  <c r="J62" i="6"/>
  <c r="J66" i="6"/>
  <c r="J83" i="6"/>
  <c r="J57" i="6"/>
  <c r="J51" i="5"/>
  <c r="J55" i="5"/>
  <c r="J61" i="5"/>
  <c r="J62" i="5"/>
  <c r="J69" i="5"/>
  <c r="J71" i="5"/>
  <c r="J74" i="5"/>
  <c r="J78" i="5"/>
  <c r="J80" i="5"/>
  <c r="J82" i="5"/>
  <c r="J83" i="5"/>
  <c r="J112" i="5"/>
  <c r="J50" i="5"/>
  <c r="J56" i="5"/>
  <c r="J60" i="5"/>
  <c r="J65" i="5"/>
  <c r="J66" i="5"/>
  <c r="J70" i="5"/>
  <c r="J72" i="5"/>
  <c r="J73" i="5"/>
  <c r="J77" i="5"/>
  <c r="J79" i="5"/>
  <c r="J81" i="5"/>
  <c r="J84" i="6" l="1"/>
  <c r="J94" i="6" s="1"/>
  <c r="J97" i="6" s="1"/>
  <c r="J91" i="6"/>
  <c r="J89" i="6"/>
  <c r="J90" i="6"/>
  <c r="J88" i="6"/>
  <c r="J87" i="6"/>
  <c r="J63" i="5"/>
  <c r="J89" i="5" s="1"/>
  <c r="J58" i="5"/>
  <c r="J88" i="5" s="1"/>
  <c r="J84" i="5"/>
  <c r="C56" i="2"/>
  <c r="J67" i="5"/>
  <c r="J75" i="5"/>
  <c r="C57" i="2" l="1"/>
  <c r="J92" i="6"/>
  <c r="J114" i="6" s="1"/>
  <c r="J107" i="6" s="1"/>
  <c r="J98" i="6"/>
  <c r="G101" i="6" s="1"/>
  <c r="J91" i="5"/>
  <c r="C60" i="2"/>
  <c r="J85" i="5"/>
  <c r="J95" i="5" s="1"/>
  <c r="C58" i="2"/>
  <c r="J90" i="5"/>
  <c r="J92" i="5"/>
  <c r="C59" i="2"/>
  <c r="G104" i="6" l="1"/>
  <c r="G100" i="6"/>
  <c r="C55" i="2"/>
  <c r="J93" i="5"/>
  <c r="J115" i="5" s="1"/>
  <c r="J108" i="5" s="1"/>
  <c r="L93" i="5"/>
  <c r="J98" i="5"/>
  <c r="J99" i="6" l="1"/>
  <c r="J99" i="5"/>
  <c r="G105" i="5" s="1"/>
  <c r="J106" i="6" l="1"/>
  <c r="J115" i="6" s="1"/>
  <c r="J116" i="6" s="1"/>
  <c r="E18" i="9" s="1"/>
  <c r="G102" i="5"/>
  <c r="G101" i="5"/>
  <c r="F18" i="9" l="1"/>
  <c r="J100" i="5"/>
  <c r="J107" i="5" l="1"/>
  <c r="J116" i="5" s="1"/>
  <c r="J117" i="5" s="1"/>
  <c r="J118" i="5" s="1"/>
  <c r="C65" i="2"/>
  <c r="C63" i="2" l="1"/>
  <c r="C64" i="2" l="1"/>
  <c r="C62" i="2" s="1"/>
  <c r="C67" i="2"/>
  <c r="C66" i="2" l="1"/>
  <c r="C68" i="2"/>
  <c r="C69" i="2"/>
  <c r="D20" i="2" l="1"/>
  <c r="D23" i="2" l="1"/>
  <c r="D64" i="2"/>
  <c r="D40" i="2"/>
  <c r="D57" i="2"/>
  <c r="D38" i="2"/>
  <c r="D56" i="2"/>
  <c r="D58" i="2"/>
  <c r="D15" i="2"/>
  <c r="D63" i="2"/>
  <c r="D34" i="2"/>
  <c r="D52" i="2"/>
  <c r="D31" i="2"/>
  <c r="D17" i="2"/>
  <c r="D65" i="2"/>
  <c r="D46" i="2"/>
  <c r="D28" i="2"/>
  <c r="D43" i="2"/>
  <c r="D60" i="2"/>
  <c r="D59" i="2"/>
  <c r="D26" i="2"/>
  <c r="D49" i="2"/>
  <c r="D61" i="2"/>
  <c r="D39" i="2"/>
  <c r="D37" i="2"/>
  <c r="D16" i="2"/>
  <c r="C70" i="2"/>
  <c r="D19" i="2" l="1"/>
  <c r="D42" i="2"/>
  <c r="D14" i="2"/>
  <c r="D62" i="2"/>
  <c r="D55" i="2"/>
  <c r="D69" i="2" l="1"/>
</calcChain>
</file>

<file path=xl/sharedStrings.xml><?xml version="1.0" encoding="utf-8"?>
<sst xmlns="http://schemas.openxmlformats.org/spreadsheetml/2006/main" count="557" uniqueCount="264">
  <si>
    <t>Total do Posto/dia</t>
  </si>
  <si>
    <t>Total do Posto/mês</t>
  </si>
  <si>
    <t>COFINS</t>
  </si>
  <si>
    <t>PIS</t>
  </si>
  <si>
    <t>ISS</t>
  </si>
  <si>
    <t>Tributos</t>
  </si>
  <si>
    <t>Lucro</t>
  </si>
  <si>
    <t>Custos indiretos</t>
  </si>
  <si>
    <t>Custos Indiretos, Lucro e Tributos</t>
  </si>
  <si>
    <t>Outros</t>
  </si>
  <si>
    <t>Custo de rescisão</t>
  </si>
  <si>
    <t>Custo de reposição do profissional ausente</t>
  </si>
  <si>
    <t>Afastamento maternidade</t>
  </si>
  <si>
    <t>13º salário + adicional de férias</t>
  </si>
  <si>
    <t xml:space="preserve">Encargos previdenciários e FGTS </t>
  </si>
  <si>
    <t>Encargos Sociais e Trabalhistas –%</t>
  </si>
  <si>
    <t>Crédito Pis/Cofins</t>
  </si>
  <si>
    <t>Custo mensal</t>
  </si>
  <si>
    <t>Curso de reciclagem</t>
  </si>
  <si>
    <t>Credito pis/Cofins</t>
  </si>
  <si>
    <t>Materiais de uso comum</t>
  </si>
  <si>
    <t>credito pis/Cofins</t>
  </si>
  <si>
    <t>Equipamentos de proteção individual</t>
  </si>
  <si>
    <t>-</t>
  </si>
  <si>
    <t>Crédito PIS/COFINS</t>
  </si>
  <si>
    <t xml:space="preserve">Custo mensal </t>
  </si>
  <si>
    <t xml:space="preserve">Uniforme </t>
  </si>
  <si>
    <t xml:space="preserve">Insumos Diversos </t>
  </si>
  <si>
    <t>Norma regulamentadora n.º 07</t>
  </si>
  <si>
    <t xml:space="preserve">Auxílio ao filho excepcional </t>
  </si>
  <si>
    <t xml:space="preserve">Auxílio-creche </t>
  </si>
  <si>
    <t xml:space="preserve">Seguro de vida, invalidez e funeral </t>
  </si>
  <si>
    <t xml:space="preserve">Parcela do trabalhador </t>
  </si>
  <si>
    <t xml:space="preserve">Benefício social familiar </t>
  </si>
  <si>
    <t xml:space="preserve">Assistência odontológica </t>
  </si>
  <si>
    <t xml:space="preserve">Assistência médica e familiar </t>
  </si>
  <si>
    <t xml:space="preserve">Cesta básica </t>
  </si>
  <si>
    <t>Parcela do trabalhador</t>
  </si>
  <si>
    <t>Vale-refeição</t>
  </si>
  <si>
    <t>Vale-transporte</t>
  </si>
  <si>
    <t>Benefícios Mensais e Diários</t>
  </si>
  <si>
    <t>Adicional de periculosidade</t>
  </si>
  <si>
    <t xml:space="preserve">Folguista </t>
  </si>
  <si>
    <t xml:space="preserve">Salário-base </t>
  </si>
  <si>
    <t>Composição da Remuneração</t>
  </si>
  <si>
    <t xml:space="preserve">Valores expressos em Reais (R$)
</t>
  </si>
  <si>
    <t>Escala: 12x36 horas – 2ª feira a domingo
Quant. Funcionários + folguista: 2,34</t>
  </si>
  <si>
    <t>Discriminação dos Custos</t>
  </si>
  <si>
    <t xml:space="preserve">Quadro 2: Bombeiro Civil – Posto 12 horas diárias (2ª feira a domingo) </t>
  </si>
  <si>
    <t>5171-10</t>
  </si>
  <si>
    <t>CBO</t>
  </si>
  <si>
    <t>Periculosidade</t>
  </si>
  <si>
    <t>Salário Bombeiro Civil</t>
  </si>
  <si>
    <t>Data</t>
  </si>
  <si>
    <t>Processo</t>
  </si>
  <si>
    <t>Pregão Eletrônico</t>
  </si>
  <si>
    <t>PLANILHA DE CUSTO DE ACORDO AO CADTERC</t>
  </si>
  <si>
    <t>Custo Total Mensal</t>
  </si>
  <si>
    <t>Quantidade</t>
  </si>
  <si>
    <t xml:space="preserve">Custo Total Mensal </t>
  </si>
  <si>
    <t xml:space="preserve">Total </t>
  </si>
  <si>
    <t xml:space="preserve">Valor Unitário </t>
  </si>
  <si>
    <t>NORMA REGULAMENTADORA Nº 7</t>
  </si>
  <si>
    <t>CESTA BÁSICA</t>
  </si>
  <si>
    <t>valor total da assistência médica</t>
  </si>
  <si>
    <t>Valor unitário da assistência médica</t>
  </si>
  <si>
    <t>ASSISTÊNCIA MÉDICA</t>
  </si>
  <si>
    <t>Total</t>
  </si>
  <si>
    <t>SEGURO DE VIDA</t>
  </si>
  <si>
    <t>Quantidade x participação do empregado</t>
  </si>
  <si>
    <t xml:space="preserve">Participação do Empregado      </t>
  </si>
  <si>
    <t>Quantidade x valor unitário</t>
  </si>
  <si>
    <t>BENEFÍCIO SOCIAL FAMILIAR</t>
  </si>
  <si>
    <t xml:space="preserve">Incidência de Ocorrência </t>
  </si>
  <si>
    <t>AUXÍLIO FILHO EXCEPCIONAL</t>
  </si>
  <si>
    <t xml:space="preserve">Incidência de Ocorrência para a quantidade </t>
  </si>
  <si>
    <t xml:space="preserve">AUXÍLIO CRECHE
AUXÍLIO CRECHE
</t>
  </si>
  <si>
    <t>Quantidade total - participação total do empregado</t>
  </si>
  <si>
    <t>Participação do empregado x Quantidade</t>
  </si>
  <si>
    <t>Participação do empregado conforme CCT</t>
  </si>
  <si>
    <t>Valor unitário x Quantidade</t>
  </si>
  <si>
    <t>ASSISTÊNCIA ODONTOLÓGICA</t>
  </si>
  <si>
    <t>Valor unitário com desconto do PAT</t>
  </si>
  <si>
    <t>Desconte de 20% para empresas cadastradas no PAT</t>
  </si>
  <si>
    <t>Valor total sem desconto do PAT</t>
  </si>
  <si>
    <t>VALE REFEIÇÃO</t>
  </si>
  <si>
    <t xml:space="preserve">Total Mensal </t>
  </si>
  <si>
    <t>Valor Mensal</t>
  </si>
  <si>
    <t>Valor da Tarifa de Ônibus Urbano</t>
  </si>
  <si>
    <t>A</t>
  </si>
  <si>
    <t>VALE TRANSPORTE</t>
  </si>
  <si>
    <t>Salario Bombeiro Civil</t>
  </si>
  <si>
    <t>047/2022</t>
  </si>
  <si>
    <t>Nº 015/2022</t>
  </si>
  <si>
    <t>MÓDULO 05 – Custos Indireto, Tributos e Lucros</t>
  </si>
  <si>
    <t>E</t>
  </si>
  <si>
    <t>MÓDULO 04 – Encargos Sociais e Trabalhistas</t>
  </si>
  <si>
    <t>D</t>
  </si>
  <si>
    <t>MÓDULO 03 – Insumos Diversos</t>
  </si>
  <si>
    <t>C</t>
  </si>
  <si>
    <t>MÓDULO 02 – Benefícios Mensais e Diários</t>
  </si>
  <si>
    <t>B</t>
  </si>
  <si>
    <t xml:space="preserve">MÓDULO 01 – Composição da Remuneração </t>
  </si>
  <si>
    <t xml:space="preserve">Valor </t>
  </si>
  <si>
    <t>Mão-de-obra vinculada à execução contratual</t>
  </si>
  <si>
    <t xml:space="preserve">QUADRO RESUMO DO CUSTO POR EMPREGADO E FOLGUISTA </t>
  </si>
  <si>
    <t>Subtotal (A+B+C+D) VALOR MENSAL DA MÃO-DE-OBRA</t>
  </si>
  <si>
    <t>Total de Custos Indireto, Lucros e Tributos</t>
  </si>
  <si>
    <t>CSLL</t>
  </si>
  <si>
    <t>Outros tributos</t>
  </si>
  <si>
    <t>ISSQN</t>
  </si>
  <si>
    <t xml:space="preserve">Tributos Municipais </t>
  </si>
  <si>
    <t>IRPJ</t>
  </si>
  <si>
    <t xml:space="preserve">Tributos Federais </t>
  </si>
  <si>
    <t xml:space="preserve">Tributos </t>
  </si>
  <si>
    <t>Despesas administrativas/operacionais</t>
  </si>
  <si>
    <t>%</t>
  </si>
  <si>
    <t>MÓDULO 05 – Custos Indireto, Lucros e Tributos</t>
  </si>
  <si>
    <t>Soma dos módulos (1+2+3+4)</t>
  </si>
  <si>
    <t>Total de Encargos Sociais e Trabalhistas</t>
  </si>
  <si>
    <t>4.5 – Custo de Reposição do Profissional Ausente</t>
  </si>
  <si>
    <t>4.4 – Provisão para Rescisão</t>
  </si>
  <si>
    <t>4.3 – Afastamento Maternidade</t>
  </si>
  <si>
    <t>4.2 – 13º Salário e Adicional de Férias</t>
  </si>
  <si>
    <t>4.1 – Encargos Sociais, Previdenciários e FGTS</t>
  </si>
  <si>
    <t xml:space="preserve">QUADRO RESUMO – MODULO 4 – Encargos sociais e Trabalhistas </t>
  </si>
  <si>
    <t>TOTAL DE ENCARGOS SOCIAIS</t>
  </si>
  <si>
    <t xml:space="preserve">Incidência do Submódulo 4.1 sobre o Custo de Reposição </t>
  </si>
  <si>
    <t>G</t>
  </si>
  <si>
    <t>Outros (especificar)</t>
  </si>
  <si>
    <t>F</t>
  </si>
  <si>
    <t>Ausência por Acidente de Trabalho</t>
  </si>
  <si>
    <t>Ausências Legais</t>
  </si>
  <si>
    <t xml:space="preserve">Licença paternidade </t>
  </si>
  <si>
    <t>Ausência por Doença</t>
  </si>
  <si>
    <t>Férias</t>
  </si>
  <si>
    <t>4.5 – Composição do Custo de Reposição do Profissional Ausente</t>
  </si>
  <si>
    <t xml:space="preserve">Multa do FGTS do Aviso Prévio Trabalhado </t>
  </si>
  <si>
    <t>Incidência do Submódulo 4.1 sobre Aviso Prévio Trabalhado</t>
  </si>
  <si>
    <t>Aviso Prévio Trabalhado</t>
  </si>
  <si>
    <t xml:space="preserve">Multa do FGTS do Aviso Prévio Indenizado </t>
  </si>
  <si>
    <t>Incidência do FGTS sobre o Aviso Prévio Indenizado</t>
  </si>
  <si>
    <t>Aviso Prévio Indenizado</t>
  </si>
  <si>
    <t>Incidência do Submódulo 4.1 sobre Afastamento a Maternidade</t>
  </si>
  <si>
    <t xml:space="preserve">Afastamento Maternidade </t>
  </si>
  <si>
    <t>Incidência do Submódulo 4.1 sobre 13º salário e Adicional de Férias</t>
  </si>
  <si>
    <t>Adicional de férias</t>
  </si>
  <si>
    <t>13º salário</t>
  </si>
  <si>
    <t>Total dos Encargos Sociais, privedenciários e FGTS</t>
  </si>
  <si>
    <t>SEBRAE</t>
  </si>
  <si>
    <t>H</t>
  </si>
  <si>
    <t>Seguro Acidente do Trabalho</t>
  </si>
  <si>
    <t>FGTS</t>
  </si>
  <si>
    <t>Salário educação</t>
  </si>
  <si>
    <t>INCRA</t>
  </si>
  <si>
    <t>SENAI/SENAC</t>
  </si>
  <si>
    <t>SESI/SESC</t>
  </si>
  <si>
    <t>INSS</t>
  </si>
  <si>
    <t>(%)</t>
  </si>
  <si>
    <t>MÓDULO 04 – DOS ENCARGOS SOCIAIS</t>
  </si>
  <si>
    <t>Total de Insumos Diversos</t>
  </si>
  <si>
    <t>Curso de Reciclagem</t>
  </si>
  <si>
    <t>Equipamento de proteção individual</t>
  </si>
  <si>
    <r>
      <t>Uniformes</t>
    </r>
    <r>
      <rPr>
        <sz val="8"/>
        <rFont val="Verdana"/>
        <family val="2"/>
      </rPr>
      <t xml:space="preserve"> </t>
    </r>
  </si>
  <si>
    <t>Total de Benefícios Mensais e Diários</t>
  </si>
  <si>
    <t>K</t>
  </si>
  <si>
    <t>J</t>
  </si>
  <si>
    <t>I</t>
  </si>
  <si>
    <t>BENEFÍCIO SOCIAL E FAMILIAR</t>
  </si>
  <si>
    <t>AUXÍLIO CRECHE</t>
  </si>
  <si>
    <t xml:space="preserve">VALOR DA REMUNERAÇÃO </t>
  </si>
  <si>
    <t>Folguistas</t>
  </si>
  <si>
    <t>Periculosidade (30%)</t>
  </si>
  <si>
    <t>Salário Base Mensal</t>
  </si>
  <si>
    <t>Data base da categoria</t>
  </si>
  <si>
    <t>SINDIBOMBEIROS/SP</t>
  </si>
  <si>
    <t>Categoria profissional (vinculada a execução contratual)</t>
  </si>
  <si>
    <t>Salário Normativo da Categoria Profissional:</t>
  </si>
  <si>
    <t>BOMBEIRO CIVIL</t>
  </si>
  <si>
    <t>Tipo de serviço:</t>
  </si>
  <si>
    <t>DADOS COMPLEMENTARES PARA COMPOSIÇÃO DOS CUSTOS REFERENTE À MÃO-DE-OBRA</t>
  </si>
  <si>
    <t>MÃO-DE -OBRA VINCULADA À EXECUÇÃO CONTRATUA</t>
  </si>
  <si>
    <t>Quantidade de funcionários + folguistas</t>
  </si>
  <si>
    <t>►</t>
  </si>
  <si>
    <t>Número de meses de execução contratual:</t>
  </si>
  <si>
    <t xml:space="preserve">Ano do Acordo, Convenção ou Sentença Normativa em Dissídio Coletivo: </t>
  </si>
  <si>
    <t>São Paulo/SP</t>
  </si>
  <si>
    <t>Município/UF</t>
  </si>
  <si>
    <t>Data de aprsentação da proposta</t>
  </si>
  <si>
    <t>2022/2023</t>
  </si>
  <si>
    <t>ENCARGOS SOCIAIS DO BOMBEIRO CIVIL</t>
  </si>
  <si>
    <t>BOMBEIRO (SEG. A SEX.)</t>
  </si>
  <si>
    <t>Quantidade de Viagens/ Mês  -  21,72 X 2 viagens</t>
  </si>
  <si>
    <t>TOTAL MENSAL (R$)</t>
  </si>
  <si>
    <t>Custo Unitário Mensal (R$/Meses)</t>
  </si>
  <si>
    <t>Vida Útil (Meses)</t>
  </si>
  <si>
    <t>Qtde.</t>
  </si>
  <si>
    <t>Custo Unitário (R$)</t>
  </si>
  <si>
    <t>Descrição</t>
  </si>
  <si>
    <t>Item</t>
  </si>
  <si>
    <t>Materiais de Primeiros Socorros</t>
  </si>
  <si>
    <t>Gandola em Rip Stop</t>
  </si>
  <si>
    <t>Lanterna Recarregável</t>
  </si>
  <si>
    <t>Meia</t>
  </si>
  <si>
    <t>Cinto Social em Nylon</t>
  </si>
  <si>
    <t>Camisa em Algodão</t>
  </si>
  <si>
    <t>Calça em Brim</t>
  </si>
  <si>
    <t>Bordado Termocolante</t>
  </si>
  <si>
    <t>Boné de Brim</t>
  </si>
  <si>
    <t>Uniforme</t>
  </si>
  <si>
    <t>Equipamentos e materiais de uso comum</t>
  </si>
  <si>
    <t>PLANILHA DE PREÇOS - EQUIPAMENTOS</t>
  </si>
  <si>
    <t xml:space="preserve">IMPLANTARE SERVIÇOS TERCEIRIZADOS EIRELI-EPP
CNPJ 21.578.311/0001-02
Gislaine Nazar Fecchio
RG 32.014.140-8 SSP/SP
</t>
  </si>
  <si>
    <t>ANEXO V</t>
  </si>
  <si>
    <t>CARTA DE APRESENTAÇÃO DA PROPOSTA COMERCIAL</t>
  </si>
  <si>
    <t>A Implantare Serviços Terceirizados EIRELI-EPP, neste ato representada por seu representante legal Sra. Gislaine Nazar Fecchio, vem pela presente apresentar a Proposta Comercial, exigida por força do disposto no item 7 e respectivos subitens do Edital para o processo de licitação acima mencionado do Serviço Nacional de Aprendizagem Comercial - Senac - Administração Regional do Estado de São Paulo</t>
  </si>
  <si>
    <t>UNIDADE</t>
  </si>
  <si>
    <t>VALOR MENSAL</t>
  </si>
  <si>
    <t>VALOR TOTAL (60 SESSENTA MESES)</t>
  </si>
  <si>
    <t>SENAC SÃO JOSÉ DO RIO PRETO</t>
  </si>
  <si>
    <t>ÁREA TOTAL DO PRÉDIO (m2)</t>
  </si>
  <si>
    <t>Obs.:</t>
  </si>
  <si>
    <r>
      <t>1 )  Validade da Proposta:</t>
    </r>
    <r>
      <rPr>
        <b/>
        <sz val="12"/>
        <color theme="1"/>
        <rFont val="Calibri"/>
        <family val="2"/>
        <scheme val="minor"/>
      </rPr>
      <t xml:space="preserve"> 90</t>
    </r>
    <r>
      <rPr>
        <sz val="12"/>
        <color theme="1"/>
        <rFont val="Calibri"/>
        <family val="2"/>
        <scheme val="minor"/>
      </rPr>
      <t xml:space="preserve"> (noventa)</t>
    </r>
    <r>
      <rPr>
        <b/>
        <sz val="12"/>
        <color theme="1"/>
        <rFont val="Calibri"/>
        <family val="2"/>
        <scheme val="minor"/>
      </rPr>
      <t xml:space="preserve"> dias;</t>
    </r>
  </si>
  <si>
    <t>Dados da empresa que efetuará o faturamento:</t>
  </si>
  <si>
    <t>Razão Social: Implantare Serviços Terceirizados EIRELI-EPP</t>
  </si>
  <si>
    <t>Endereço: Rua Dezenove de Julho, 386. CEP: 15014-360. Bairro: Vila Aurora. Municipio: São José do Rio Preto. Estado: SP</t>
  </si>
  <si>
    <t>CNPJ: 21.578.311/0001-02</t>
  </si>
  <si>
    <t>Inscrição Estadual: Isenta</t>
  </si>
  <si>
    <t xml:space="preserve">Contato: (17) 3238-2275 </t>
  </si>
  <si>
    <t>Email: implantareadm@gmail.com</t>
  </si>
  <si>
    <t>Cinto de Segurança Talabarte</t>
  </si>
  <si>
    <t>Pé de Cabra</t>
  </si>
  <si>
    <t>Roupa de Aproximação</t>
  </si>
  <si>
    <t>Lanterna</t>
  </si>
  <si>
    <t>Caixa com Luvas de Procedimento</t>
  </si>
  <si>
    <t>Máscara Cirurgica</t>
  </si>
  <si>
    <t>Óculos de Primeiros Socorros</t>
  </si>
  <si>
    <t>Capacete</t>
  </si>
  <si>
    <t>Cordas</t>
  </si>
  <si>
    <t>Luvas para Combate a Incêndio</t>
  </si>
  <si>
    <t>Máscara contra gazes</t>
  </si>
  <si>
    <t>Par de Perneira</t>
  </si>
  <si>
    <t>Compressa de Gaze Medida 7,5 cm x 7,5 cm COM 8 DOBRAS</t>
  </si>
  <si>
    <t>Compressa de Gaze Esterilizadas Medida 10 cm x 15 cm</t>
  </si>
  <si>
    <t>Ataduras de Crepe Medida 20 cm DE LARGURA</t>
  </si>
  <si>
    <t>Plástico Protetor de Queimaduras e Eviscerações</t>
  </si>
  <si>
    <t>Bandagens Triangulares Medida 142 cm x 100 cm x 100 cm</t>
  </si>
  <si>
    <t>Soro Fisiológico 250ml</t>
  </si>
  <si>
    <t>Fita Adesiva Crepe</t>
  </si>
  <si>
    <t>Talas Moldáveis Grandes Medida 86cm x 10 cm x 2 cm</t>
  </si>
  <si>
    <t>Talas Moldáveis Médias Medida 63 cm x 9 cm x 2 cm</t>
  </si>
  <si>
    <t>Talas Moldáveis Pequenas Medida 30 cm x 8 cm x 2 cm</t>
  </si>
  <si>
    <t>Ressuscitador Manual AMBU ou Máscara de Ressuscitação</t>
  </si>
  <si>
    <t>Colar Cervical de Cada Tamanho Padrão Grande, Médio e Pequeno</t>
  </si>
  <si>
    <t>Tesoura de Ponta Romba</t>
  </si>
  <si>
    <t>Periculosidade 30%</t>
  </si>
  <si>
    <t>São José do Rio Preto, em 30 de março de 2023.</t>
  </si>
  <si>
    <t>Valor total mensal R$ 17.894,38 (dezessete mil, oitocentos e noventa e quatro reais e trinta e oito centavos).</t>
  </si>
  <si>
    <t>O preço acima estão considerados todos os materiais e equipamentos necessários à execução dos serviços, bem como o piso salarial e benefícios previstos em acordos, convenções ou dissídios coletivos de trabalho das categorias de trabalhadores do SINDIBOMBEIROS/SP, assim como estão inclusos todos os custos diretos e indiretos, tais como: encargos sociais, trabalhistas, previdenciários e comerciais, emolumentos, taxas, fretes, seguros, deslocamentos de pessoal, uniformes e quaisquer outras despesas decorrentes de exigência legal.</t>
  </si>
  <si>
    <t>Desconto do funcionário = 12% do salário base x 3 bombeiros</t>
  </si>
  <si>
    <t>Valor para 3 bombeiros</t>
  </si>
  <si>
    <t>Parcela do Empregado (6% do salário base mensal) x 3 bombeiros</t>
  </si>
  <si>
    <t xml:space="preserve">Quantidade de funcionários </t>
  </si>
  <si>
    <t>Salário de 3 bombeiros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</si>
</sst>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&quot;R$&quot;\ #,##0.00"/>
    <numFmt numFmtId="165" formatCode="&quot;R$&quot;\ #,##0.0000"/>
    <numFmt numFmtId="166" formatCode="0.000"/>
    <numFmt numFmtId="167" formatCode="0.000%"/>
    <numFmt numFmtId="168" formatCode="&quot;R$&quot;#,##0.00"/>
    <numFmt numFmtId="169" formatCode="[$R$-416]\ #,##0.00;[Red]\-[$R$-416]\ #,##0.00"/>
    <numFmt numFmtId="170" formatCode="dd/mm/yy;@"/>
    <numFmt numFmtId="171" formatCode="mmmm/yyyy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i/>
      <sz val="12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2"/>
      <color theme="1"/>
      <name val="Calibri"/>
      <family val="2"/>
      <scheme val="minor"/>
    </font>
    <font>
      <b/>
      <i/>
      <sz val="10"/>
      <name val="Verdana"/>
      <family val="2"/>
    </font>
    <font>
      <sz val="12"/>
      <color theme="1"/>
      <name val="Calibri"/>
      <family val="2"/>
      <scheme val="minor"/>
    </font>
    <font>
      <b/>
      <i/>
      <sz val="10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b/>
      <i/>
      <sz val="8"/>
      <name val="Verdana"/>
      <family val="2"/>
    </font>
    <font>
      <b/>
      <i/>
      <sz val="10"/>
      <color rgb="FFFF0000"/>
      <name val="Verdana"/>
      <family val="2"/>
    </font>
    <font>
      <u/>
      <sz val="11"/>
      <color theme="1"/>
      <name val="Calibri"/>
      <family val="2"/>
      <scheme val="minor"/>
    </font>
    <font>
      <b/>
      <sz val="11"/>
      <name val="Segoe UI Light"/>
      <family val="2"/>
    </font>
    <font>
      <sz val="11"/>
      <name val="Segoe UI Light"/>
      <family val="2"/>
    </font>
    <font>
      <b/>
      <sz val="11"/>
      <color theme="1"/>
      <name val="Segoe UI Semibold"/>
      <family val="2"/>
    </font>
    <font>
      <b/>
      <sz val="11"/>
      <name val="Segoe UI Semibold"/>
      <family val="2"/>
    </font>
    <font>
      <b/>
      <sz val="16"/>
      <name val="Segoe UI Semibold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3" tint="0.59999389629810485"/>
        <bgColor indexed="41"/>
      </patternFill>
    </fill>
    <fill>
      <patternFill patternType="solid">
        <fgColor theme="3" tint="0.59999389629810485"/>
        <bgColor indexed="44"/>
      </patternFill>
    </fill>
    <fill>
      <patternFill patternType="solid">
        <fgColor indexed="9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9"/>
      </patternFill>
    </fill>
    <fill>
      <patternFill patternType="solid">
        <fgColor theme="6" tint="-0.249977111117893"/>
        <bgColor indexed="41"/>
      </patternFill>
    </fill>
    <fill>
      <patternFill patternType="solid">
        <fgColor rgb="FF00B050"/>
        <bgColor indexed="41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38"/>
      </top>
      <bottom style="thin">
        <color indexed="64"/>
      </bottom>
      <diagonal/>
    </border>
    <border>
      <left/>
      <right/>
      <top style="thin">
        <color indexed="38"/>
      </top>
      <bottom style="thin">
        <color indexed="64"/>
      </bottom>
      <diagonal/>
    </border>
    <border>
      <left style="thin">
        <color indexed="64"/>
      </left>
      <right/>
      <top style="thin">
        <color indexed="38"/>
      </top>
      <bottom style="thin">
        <color indexed="64"/>
      </bottom>
      <diagonal/>
    </border>
    <border>
      <left/>
      <right style="thin">
        <color indexed="64"/>
      </right>
      <top style="thin">
        <color indexed="38"/>
      </top>
      <bottom style="thin">
        <color indexed="38"/>
      </bottom>
      <diagonal/>
    </border>
    <border>
      <left/>
      <right/>
      <top style="thin">
        <color indexed="38"/>
      </top>
      <bottom style="thin">
        <color indexed="38"/>
      </bottom>
      <diagonal/>
    </border>
    <border>
      <left style="thin">
        <color indexed="64"/>
      </left>
      <right/>
      <top style="thin">
        <color indexed="38"/>
      </top>
      <bottom style="thin">
        <color indexed="38"/>
      </bottom>
      <diagonal/>
    </border>
    <border>
      <left/>
      <right style="thin">
        <color indexed="64"/>
      </right>
      <top style="thin">
        <color indexed="64"/>
      </top>
      <bottom style="thin">
        <color indexed="38"/>
      </bottom>
      <diagonal/>
    </border>
    <border>
      <left/>
      <right/>
      <top style="thin">
        <color indexed="64"/>
      </top>
      <bottom style="thin">
        <color indexed="38"/>
      </bottom>
      <diagonal/>
    </border>
    <border>
      <left style="thin">
        <color indexed="64"/>
      </left>
      <right/>
      <top style="thin">
        <color indexed="64"/>
      </top>
      <bottom style="thin">
        <color indexed="3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38"/>
      </top>
      <bottom/>
      <diagonal/>
    </border>
    <border>
      <left style="thin">
        <color indexed="64"/>
      </left>
      <right/>
      <top style="thin">
        <color indexed="38"/>
      </top>
      <bottom/>
      <diagonal/>
    </border>
    <border>
      <left/>
      <right style="thin">
        <color indexed="64"/>
      </right>
      <top style="thin">
        <color indexed="38"/>
      </top>
      <bottom/>
      <diagonal/>
    </border>
    <border>
      <left/>
      <right style="thin">
        <color indexed="64"/>
      </right>
      <top/>
      <bottom style="thin">
        <color indexed="38"/>
      </bottom>
      <diagonal/>
    </border>
    <border>
      <left/>
      <right/>
      <top/>
      <bottom style="thin">
        <color indexed="38"/>
      </bottom>
      <diagonal/>
    </border>
  </borders>
  <cellStyleXfs count="1">
    <xf numFmtId="0" fontId="0" fillId="0" borderId="0"/>
  </cellStyleXfs>
  <cellXfs count="396">
    <xf numFmtId="0" fontId="0" fillId="0" borderId="0" xfId="0"/>
    <xf numFmtId="10" fontId="3" fillId="4" borderId="10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justify"/>
    </xf>
    <xf numFmtId="10" fontId="0" fillId="6" borderId="10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0" fontId="0" fillId="6" borderId="12" xfId="0" applyFill="1" applyBorder="1" applyAlignment="1">
      <alignment horizontal="left" vertical="justify"/>
    </xf>
    <xf numFmtId="10" fontId="3" fillId="5" borderId="10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justify"/>
    </xf>
    <xf numFmtId="0" fontId="3" fillId="4" borderId="12" xfId="0" applyFont="1" applyFill="1" applyBorder="1" applyAlignment="1">
      <alignment horizontal="left" vertical="center"/>
    </xf>
    <xf numFmtId="10" fontId="3" fillId="7" borderId="10" xfId="0" applyNumberFormat="1" applyFont="1" applyFill="1" applyBorder="1" applyAlignment="1">
      <alignment horizontal="center" vertical="center"/>
    </xf>
    <xf numFmtId="164" fontId="3" fillId="7" borderId="11" xfId="0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left" vertical="center"/>
    </xf>
    <xf numFmtId="10" fontId="0" fillId="2" borderId="10" xfId="0" applyNumberForma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164" fontId="5" fillId="2" borderId="11" xfId="0" applyNumberFormat="1" applyFont="1" applyFill="1" applyBorder="1" applyAlignment="1">
      <alignment horizontal="center" vertical="center"/>
    </xf>
    <xf numFmtId="10" fontId="0" fillId="3" borderId="10" xfId="0" applyNumberForma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10" fontId="0" fillId="0" borderId="10" xfId="0" applyNumberFormat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10" fontId="0" fillId="3" borderId="13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10" fontId="3" fillId="7" borderId="15" xfId="0" applyNumberFormat="1" applyFont="1" applyFill="1" applyBorder="1" applyAlignment="1">
      <alignment horizontal="center"/>
    </xf>
    <xf numFmtId="164" fontId="3" fillId="7" borderId="15" xfId="0" applyNumberFormat="1" applyFont="1" applyFill="1" applyBorder="1" applyAlignment="1">
      <alignment horizontal="center" vertical="justify"/>
    </xf>
    <xf numFmtId="0" fontId="3" fillId="7" borderId="15" xfId="0" applyFont="1" applyFill="1" applyBorder="1"/>
    <xf numFmtId="10" fontId="0" fillId="8" borderId="15" xfId="0" applyNumberFormat="1" applyFill="1" applyBorder="1" applyAlignment="1">
      <alignment horizontal="center"/>
    </xf>
    <xf numFmtId="164" fontId="0" fillId="8" borderId="15" xfId="0" applyNumberFormat="1" applyFill="1" applyBorder="1" applyAlignment="1">
      <alignment horizontal="center"/>
    </xf>
    <xf numFmtId="0" fontId="0" fillId="8" borderId="7" xfId="0" applyFill="1" applyBorder="1"/>
    <xf numFmtId="10" fontId="0" fillId="8" borderId="3" xfId="0" applyNumberFormat="1" applyFill="1" applyBorder="1" applyAlignment="1">
      <alignment horizontal="center"/>
    </xf>
    <xf numFmtId="164" fontId="0" fillId="8" borderId="3" xfId="0" applyNumberFormat="1" applyFill="1" applyBorder="1" applyAlignment="1">
      <alignment horizontal="center"/>
    </xf>
    <xf numFmtId="0" fontId="0" fillId="8" borderId="5" xfId="0" applyFill="1" applyBorder="1"/>
    <xf numFmtId="10" fontId="0" fillId="8" borderId="3" xfId="0" applyNumberFormat="1" applyFill="1" applyBorder="1" applyAlignment="1">
      <alignment horizontal="center" vertical="justify" wrapText="1"/>
    </xf>
    <xf numFmtId="10" fontId="5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5" fillId="2" borderId="5" xfId="0" applyFont="1" applyFill="1" applyBorder="1"/>
    <xf numFmtId="164" fontId="5" fillId="2" borderId="3" xfId="0" applyNumberFormat="1" applyFont="1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5" xfId="0" applyFill="1" applyBorder="1"/>
    <xf numFmtId="10" fontId="3" fillId="9" borderId="3" xfId="0" applyNumberFormat="1" applyFont="1" applyFill="1" applyBorder="1" applyAlignment="1">
      <alignment horizontal="center" vertical="center"/>
    </xf>
    <xf numFmtId="164" fontId="3" fillId="9" borderId="15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0" borderId="3" xfId="0" applyBorder="1"/>
    <xf numFmtId="10" fontId="0" fillId="2" borderId="3" xfId="0" applyNumberFormat="1" applyFill="1" applyBorder="1" applyAlignment="1">
      <alignment horizontal="center" vertic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/>
    <xf numFmtId="10" fontId="6" fillId="9" borderId="3" xfId="0" applyNumberFormat="1" applyFont="1" applyFill="1" applyBorder="1" applyAlignment="1">
      <alignment horizontal="center"/>
    </xf>
    <xf numFmtId="164" fontId="3" fillId="9" borderId="3" xfId="0" applyNumberFormat="1" applyFont="1" applyFill="1" applyBorder="1" applyAlignment="1">
      <alignment horizontal="center"/>
    </xf>
    <xf numFmtId="0" fontId="3" fillId="9" borderId="3" xfId="0" applyFont="1" applyFill="1" applyBorder="1"/>
    <xf numFmtId="0" fontId="0" fillId="2" borderId="0" xfId="0" applyFill="1"/>
    <xf numFmtId="0" fontId="0" fillId="0" borderId="0" xfId="0" applyBorder="1"/>
    <xf numFmtId="0" fontId="0" fillId="0" borderId="3" xfId="0" applyBorder="1" applyAlignment="1"/>
    <xf numFmtId="0" fontId="0" fillId="2" borderId="6" xfId="0" applyFill="1" applyBorder="1" applyAlignment="1"/>
    <xf numFmtId="164" fontId="0" fillId="2" borderId="4" xfId="0" applyNumberFormat="1" applyFill="1" applyBorder="1" applyAlignment="1">
      <alignment horizontal="left"/>
    </xf>
    <xf numFmtId="0" fontId="0" fillId="0" borderId="16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11" borderId="0" xfId="0" applyFill="1" applyAlignment="1">
      <alignment vertical="center"/>
    </xf>
    <xf numFmtId="2" fontId="8" fillId="2" borderId="0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2" fontId="8" fillId="11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11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10" fontId="1" fillId="2" borderId="0" xfId="0" applyNumberFormat="1" applyFont="1" applyFill="1" applyBorder="1" applyAlignment="1">
      <alignment vertical="center"/>
    </xf>
    <xf numFmtId="164" fontId="12" fillId="15" borderId="22" xfId="0" applyNumberFormat="1" applyFont="1" applyFill="1" applyBorder="1" applyAlignment="1">
      <alignment horizontal="right" vertical="center"/>
    </xf>
    <xf numFmtId="0" fontId="12" fillId="15" borderId="22" xfId="0" applyFont="1" applyFill="1" applyBorder="1" applyAlignment="1">
      <alignment horizontal="left" vertical="center"/>
    </xf>
    <xf numFmtId="0" fontId="0" fillId="12" borderId="0" xfId="0" applyFill="1" applyBorder="1" applyAlignment="1">
      <alignment vertical="center"/>
    </xf>
    <xf numFmtId="164" fontId="10" fillId="15" borderId="17" xfId="0" applyNumberFormat="1" applyFont="1" applyFill="1" applyBorder="1" applyAlignment="1">
      <alignment horizontal="right" vertical="center"/>
    </xf>
    <xf numFmtId="0" fontId="10" fillId="15" borderId="17" xfId="0" applyFont="1" applyFill="1" applyBorder="1" applyAlignment="1">
      <alignment horizontal="right" vertical="center" wrapText="1"/>
    </xf>
    <xf numFmtId="164" fontId="12" fillId="15" borderId="17" xfId="0" applyNumberFormat="1" applyFont="1" applyFill="1" applyBorder="1" applyAlignment="1">
      <alignment horizontal="right" vertical="center"/>
    </xf>
    <xf numFmtId="0" fontId="12" fillId="15" borderId="17" xfId="0" applyFont="1" applyFill="1" applyBorder="1" applyAlignment="1">
      <alignment horizontal="left" vertical="center"/>
    </xf>
    <xf numFmtId="0" fontId="12" fillId="15" borderId="18" xfId="0" applyFont="1" applyFill="1" applyBorder="1" applyAlignment="1">
      <alignment horizontal="left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0" xfId="0" applyFont="1" applyFill="1" applyBorder="1" applyAlignment="1">
      <alignment vertical="center"/>
    </xf>
    <xf numFmtId="0" fontId="10" fillId="15" borderId="17" xfId="0" applyFont="1" applyFill="1" applyBorder="1" applyAlignment="1">
      <alignment horizontal="right" vertical="center"/>
    </xf>
    <xf numFmtId="164" fontId="12" fillId="15" borderId="0" xfId="0" applyNumberFormat="1" applyFont="1" applyFill="1" applyBorder="1" applyAlignment="1">
      <alignment horizontal="right" vertical="center"/>
    </xf>
    <xf numFmtId="0" fontId="12" fillId="15" borderId="0" xfId="0" applyFont="1" applyFill="1" applyBorder="1" applyAlignment="1">
      <alignment horizontal="left" vertical="center"/>
    </xf>
    <xf numFmtId="167" fontId="10" fillId="15" borderId="17" xfId="0" applyNumberFormat="1" applyFont="1" applyFill="1" applyBorder="1" applyAlignment="1">
      <alignment horizontal="right" vertical="center"/>
    </xf>
    <xf numFmtId="0" fontId="10" fillId="15" borderId="0" xfId="0" applyFont="1" applyFill="1" applyBorder="1" applyAlignment="1">
      <alignment horizontal="right" vertical="center"/>
    </xf>
    <xf numFmtId="0" fontId="10" fillId="15" borderId="18" xfId="0" applyFont="1" applyFill="1" applyBorder="1" applyAlignment="1">
      <alignment horizontal="right" vertical="center"/>
    </xf>
    <xf numFmtId="164" fontId="13" fillId="0" borderId="11" xfId="0" applyNumberFormat="1" applyFont="1" applyBorder="1" applyAlignment="1">
      <alignment horizontal="right"/>
    </xf>
    <xf numFmtId="164" fontId="13" fillId="0" borderId="11" xfId="0" applyNumberFormat="1" applyFont="1" applyBorder="1" applyAlignment="1">
      <alignment horizontal="right" vertical="center"/>
    </xf>
    <xf numFmtId="43" fontId="13" fillId="0" borderId="11" xfId="0" applyNumberFormat="1" applyFont="1" applyBorder="1" applyAlignment="1">
      <alignment horizontal="right"/>
    </xf>
    <xf numFmtId="164" fontId="14" fillId="2" borderId="11" xfId="0" applyNumberFormat="1" applyFont="1" applyFill="1" applyBorder="1" applyAlignment="1">
      <alignment vertical="center"/>
    </xf>
    <xf numFmtId="164" fontId="0" fillId="14" borderId="11" xfId="0" applyNumberFormat="1" applyFill="1" applyBorder="1"/>
    <xf numFmtId="164" fontId="13" fillId="2" borderId="11" xfId="0" applyNumberFormat="1" applyFont="1" applyFill="1" applyBorder="1" applyAlignment="1">
      <alignment horizontal="right"/>
    </xf>
    <xf numFmtId="0" fontId="12" fillId="16" borderId="11" xfId="0" applyFont="1" applyFill="1" applyBorder="1" applyAlignment="1">
      <alignment horizontal="center" vertical="center"/>
    </xf>
    <xf numFmtId="0" fontId="12" fillId="16" borderId="25" xfId="0" applyFont="1" applyFill="1" applyBorder="1" applyAlignment="1">
      <alignment horizontal="center" vertical="center"/>
    </xf>
    <xf numFmtId="43" fontId="12" fillId="15" borderId="20" xfId="0" applyNumberFormat="1" applyFont="1" applyFill="1" applyBorder="1" applyAlignment="1">
      <alignment horizontal="center" vertical="center"/>
    </xf>
    <xf numFmtId="164" fontId="15" fillId="15" borderId="0" xfId="0" applyNumberFormat="1" applyFont="1" applyFill="1" applyBorder="1" applyAlignment="1">
      <alignment horizontal="right"/>
    </xf>
    <xf numFmtId="164" fontId="15" fillId="16" borderId="11" xfId="0" applyNumberFormat="1" applyFont="1" applyFill="1" applyBorder="1" applyAlignment="1">
      <alignment horizontal="right"/>
    </xf>
    <xf numFmtId="10" fontId="0" fillId="0" borderId="11" xfId="0" applyNumberFormat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/>
    </xf>
    <xf numFmtId="10" fontId="15" fillId="19" borderId="11" xfId="0" applyNumberFormat="1" applyFont="1" applyFill="1" applyBorder="1" applyAlignment="1">
      <alignment horizontal="center" vertical="center"/>
    </xf>
    <xf numFmtId="0" fontId="12" fillId="16" borderId="17" xfId="0" applyFont="1" applyFill="1" applyBorder="1" applyAlignment="1">
      <alignment horizontal="center" vertical="center"/>
    </xf>
    <xf numFmtId="0" fontId="10" fillId="12" borderId="0" xfId="0" applyFont="1" applyFill="1" applyAlignment="1">
      <alignment vertical="center"/>
    </xf>
    <xf numFmtId="0" fontId="10" fillId="12" borderId="0" xfId="0" applyFont="1" applyFill="1" applyBorder="1" applyAlignment="1">
      <alignment vertical="center"/>
    </xf>
    <xf numFmtId="0" fontId="16" fillId="0" borderId="1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165" fontId="7" fillId="2" borderId="19" xfId="0" applyNumberFormat="1" applyFont="1" applyFill="1" applyBorder="1" applyAlignment="1">
      <alignment horizontal="center"/>
    </xf>
    <xf numFmtId="164" fontId="12" fillId="12" borderId="11" xfId="0" applyNumberFormat="1" applyFont="1" applyFill="1" applyBorder="1" applyAlignment="1">
      <alignment horizontal="right"/>
    </xf>
    <xf numFmtId="2" fontId="15" fillId="16" borderId="11" xfId="0" applyNumberFormat="1" applyFont="1" applyFill="1" applyBorder="1" applyAlignment="1">
      <alignment horizontal="center" vertical="center"/>
    </xf>
    <xf numFmtId="2" fontId="15" fillId="20" borderId="25" xfId="0" applyNumberFormat="1" applyFont="1" applyFill="1" applyBorder="1" applyAlignment="1">
      <alignment horizontal="center" vertical="center"/>
    </xf>
    <xf numFmtId="2" fontId="15" fillId="18" borderId="11" xfId="0" applyNumberFormat="1" applyFont="1" applyFill="1" applyBorder="1" applyAlignment="1">
      <alignment horizontal="center" vertical="center"/>
    </xf>
    <xf numFmtId="2" fontId="15" fillId="20" borderId="11" xfId="0" applyNumberFormat="1" applyFont="1" applyFill="1" applyBorder="1" applyAlignment="1">
      <alignment horizontal="center" vertical="center"/>
    </xf>
    <xf numFmtId="164" fontId="17" fillId="16" borderId="11" xfId="0" applyNumberFormat="1" applyFont="1" applyFill="1" applyBorder="1" applyAlignment="1">
      <alignment horizontal="right"/>
    </xf>
    <xf numFmtId="166" fontId="17" fillId="16" borderId="11" xfId="0" applyNumberFormat="1" applyFont="1" applyFill="1" applyBorder="1" applyAlignment="1">
      <alignment horizontal="center" vertical="center"/>
    </xf>
    <xf numFmtId="166" fontId="15" fillId="20" borderId="11" xfId="0" applyNumberFormat="1" applyFont="1" applyFill="1" applyBorder="1" applyAlignment="1">
      <alignment horizontal="center" vertical="center"/>
    </xf>
    <xf numFmtId="0" fontId="10" fillId="12" borderId="30" xfId="0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vertical="center"/>
    </xf>
    <xf numFmtId="0" fontId="10" fillId="12" borderId="0" xfId="0" applyFont="1" applyFill="1"/>
    <xf numFmtId="164" fontId="15" fillId="14" borderId="11" xfId="0" applyNumberFormat="1" applyFont="1" applyFill="1" applyBorder="1" applyAlignment="1">
      <alignment horizontal="right"/>
    </xf>
    <xf numFmtId="2" fontId="15" fillId="19" borderId="11" xfId="0" applyNumberFormat="1" applyFont="1" applyFill="1" applyBorder="1" applyAlignment="1">
      <alignment horizontal="center" vertical="center"/>
    </xf>
    <xf numFmtId="2" fontId="15" fillId="18" borderId="25" xfId="0" applyNumberFormat="1" applyFont="1" applyFill="1" applyBorder="1" applyAlignment="1">
      <alignment horizontal="center" vertical="center"/>
    </xf>
    <xf numFmtId="2" fontId="15" fillId="21" borderId="11" xfId="0" applyNumberFormat="1" applyFont="1" applyFill="1" applyBorder="1" applyAlignment="1">
      <alignment horizontal="center" vertical="center"/>
    </xf>
    <xf numFmtId="0" fontId="18" fillId="16" borderId="30" xfId="0" applyFont="1" applyFill="1" applyBorder="1" applyAlignment="1">
      <alignment horizontal="center" vertical="center" wrapText="1"/>
    </xf>
    <xf numFmtId="164" fontId="15" fillId="16" borderId="11" xfId="0" applyNumberFormat="1" applyFont="1" applyFill="1" applyBorder="1" applyAlignment="1">
      <alignment horizontal="right" vertical="center"/>
    </xf>
    <xf numFmtId="168" fontId="10" fillId="0" borderId="11" xfId="0" applyNumberFormat="1" applyFont="1" applyBorder="1" applyAlignment="1">
      <alignment horizontal="right" vertical="center"/>
    </xf>
    <xf numFmtId="0" fontId="12" fillId="16" borderId="24" xfId="0" applyFont="1" applyFill="1" applyBorder="1" applyAlignment="1">
      <alignment horizontal="center" vertical="center"/>
    </xf>
    <xf numFmtId="164" fontId="13" fillId="12" borderId="11" xfId="0" applyNumberFormat="1" applyFont="1" applyFill="1" applyBorder="1" applyAlignment="1">
      <alignment horizontal="right" vertical="center"/>
    </xf>
    <xf numFmtId="164" fontId="12" fillId="16" borderId="11" xfId="0" applyNumberFormat="1" applyFont="1" applyFill="1" applyBorder="1" applyAlignment="1">
      <alignment horizontal="right"/>
    </xf>
    <xf numFmtId="164" fontId="13" fillId="18" borderId="11" xfId="0" applyNumberFormat="1" applyFont="1" applyFill="1" applyBorder="1" applyAlignment="1">
      <alignment horizontal="right"/>
    </xf>
    <xf numFmtId="0" fontId="1" fillId="16" borderId="25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/>
    </xf>
    <xf numFmtId="169" fontId="13" fillId="11" borderId="11" xfId="0" applyNumberFormat="1" applyFont="1" applyFill="1" applyBorder="1" applyAlignment="1">
      <alignment horizontal="right"/>
    </xf>
    <xf numFmtId="169" fontId="15" fillId="11" borderId="11" xfId="0" applyNumberFormat="1" applyFont="1" applyFill="1" applyBorder="1" applyAlignment="1">
      <alignment horizontal="right"/>
    </xf>
    <xf numFmtId="170" fontId="15" fillId="18" borderId="11" xfId="0" applyNumberFormat="1" applyFont="1" applyFill="1" applyBorder="1" applyAlignment="1">
      <alignment horizontal="center" vertical="center"/>
    </xf>
    <xf numFmtId="0" fontId="21" fillId="18" borderId="11" xfId="0" applyFont="1" applyFill="1" applyBorder="1" applyAlignment="1">
      <alignment horizontal="center" vertical="center"/>
    </xf>
    <xf numFmtId="169" fontId="22" fillId="18" borderId="11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" fillId="13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13" borderId="0" xfId="0" applyFont="1" applyFill="1" applyBorder="1" applyAlignment="1">
      <alignment vertical="center" wrapText="1"/>
    </xf>
    <xf numFmtId="0" fontId="1" fillId="15" borderId="0" xfId="0" applyFont="1" applyFill="1" applyBorder="1" applyAlignment="1">
      <alignment horizontal="center" vertical="center"/>
    </xf>
    <xf numFmtId="171" fontId="15" fillId="18" borderId="25" xfId="0" applyNumberFormat="1" applyFont="1" applyFill="1" applyBorder="1" applyAlignment="1">
      <alignment horizontal="center" vertical="center"/>
    </xf>
    <xf numFmtId="14" fontId="15" fillId="11" borderId="20" xfId="0" applyNumberFormat="1" applyFont="1" applyFill="1" applyBorder="1" applyAlignment="1">
      <alignment horizontal="center" vertical="center"/>
    </xf>
    <xf numFmtId="0" fontId="1" fillId="16" borderId="20" xfId="0" applyFont="1" applyFill="1" applyBorder="1" applyAlignment="1">
      <alignment horizontal="center" vertical="center"/>
    </xf>
    <xf numFmtId="14" fontId="15" fillId="11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vertical="center"/>
    </xf>
    <xf numFmtId="164" fontId="12" fillId="22" borderId="11" xfId="0" applyNumberFormat="1" applyFont="1" applyFill="1" applyBorder="1" applyAlignment="1">
      <alignment horizontal="right"/>
    </xf>
    <xf numFmtId="164" fontId="12" fillId="22" borderId="17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164" fontId="25" fillId="2" borderId="11" xfId="0" applyNumberFormat="1" applyFont="1" applyFill="1" applyBorder="1" applyAlignment="1">
      <alignment horizontal="center" vertical="center"/>
    </xf>
    <xf numFmtId="3" fontId="25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164" fontId="25" fillId="13" borderId="11" xfId="0" applyNumberFormat="1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vertical="distributed"/>
    </xf>
    <xf numFmtId="0" fontId="25" fillId="13" borderId="11" xfId="0" applyFont="1" applyFill="1" applyBorder="1" applyAlignment="1">
      <alignment vertical="distributed" wrapText="1"/>
    </xf>
    <xf numFmtId="0" fontId="25" fillId="2" borderId="11" xfId="0" applyFont="1" applyFill="1" applyBorder="1" applyAlignment="1">
      <alignment vertical="distributed" wrapText="1"/>
    </xf>
    <xf numFmtId="0" fontId="25" fillId="13" borderId="11" xfId="0" applyFont="1" applyFill="1" applyBorder="1" applyAlignment="1">
      <alignment vertical="center" wrapText="1"/>
    </xf>
    <xf numFmtId="0" fontId="27" fillId="2" borderId="0" xfId="0" applyFont="1" applyFill="1" applyAlignment="1">
      <alignment horizontal="center" vertical="center"/>
    </xf>
    <xf numFmtId="164" fontId="24" fillId="14" borderId="11" xfId="0" applyNumberFormat="1" applyFont="1" applyFill="1" applyBorder="1" applyAlignment="1">
      <alignment horizontal="center" vertical="center"/>
    </xf>
    <xf numFmtId="0" fontId="24" fillId="14" borderId="1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2" borderId="0" xfId="0" applyFill="1" applyAlignment="1"/>
    <xf numFmtId="3" fontId="6" fillId="2" borderId="11" xfId="0" applyNumberFormat="1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25" fillId="13" borderId="35" xfId="0" applyFont="1" applyFill="1" applyBorder="1" applyAlignment="1">
      <alignment vertical="distributed" wrapText="1"/>
    </xf>
    <xf numFmtId="0" fontId="25" fillId="2" borderId="35" xfId="0" applyFont="1" applyFill="1" applyBorder="1" applyAlignment="1">
      <alignment horizontal="center" vertical="center"/>
    </xf>
    <xf numFmtId="164" fontId="25" fillId="13" borderId="35" xfId="0" applyNumberFormat="1" applyFont="1" applyFill="1" applyBorder="1" applyAlignment="1">
      <alignment horizontal="center" vertical="center" wrapText="1"/>
    </xf>
    <xf numFmtId="164" fontId="25" fillId="2" borderId="35" xfId="0" applyNumberFormat="1" applyFont="1" applyFill="1" applyBorder="1" applyAlignment="1">
      <alignment horizontal="center" vertical="center"/>
    </xf>
    <xf numFmtId="3" fontId="25" fillId="2" borderId="35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0" fillId="2" borderId="0" xfId="0" applyFill="1" applyBorder="1"/>
    <xf numFmtId="164" fontId="6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31" fillId="2" borderId="0" xfId="0" applyFont="1" applyFill="1" applyBorder="1" applyAlignment="1"/>
    <xf numFmtId="0" fontId="16" fillId="2" borderId="0" xfId="0" applyFont="1" applyFill="1" applyBorder="1" applyAlignment="1"/>
    <xf numFmtId="0" fontId="0" fillId="0" borderId="0" xfId="0" applyAlignment="1">
      <alignment vertical="center"/>
    </xf>
    <xf numFmtId="165" fontId="9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2" borderId="0" xfId="0" applyFill="1" applyBorder="1" applyAlignment="1">
      <alignment horizontal="left"/>
    </xf>
    <xf numFmtId="0" fontId="29" fillId="12" borderId="0" xfId="0" applyFont="1" applyFill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0" fillId="12" borderId="0" xfId="0" applyFont="1" applyFill="1" applyAlignment="1">
      <alignment horizontal="justify" vertical="top" wrapText="1"/>
    </xf>
    <xf numFmtId="0" fontId="6" fillId="14" borderId="19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 vertical="justify"/>
    </xf>
    <xf numFmtId="0" fontId="0" fillId="2" borderId="0" xfId="0" applyFill="1" applyBorder="1" applyAlignment="1"/>
    <xf numFmtId="0" fontId="14" fillId="14" borderId="19" xfId="0" applyFont="1" applyFill="1" applyBorder="1" applyAlignment="1">
      <alignment horizontal="center"/>
    </xf>
    <xf numFmtId="0" fontId="14" fillId="14" borderId="18" xfId="0" applyFont="1" applyFill="1" applyBorder="1" applyAlignment="1">
      <alignment horizontal="center"/>
    </xf>
    <xf numFmtId="0" fontId="14" fillId="14" borderId="17" xfId="0" applyFont="1" applyFill="1" applyBorder="1" applyAlignment="1">
      <alignment horizontal="center"/>
    </xf>
    <xf numFmtId="0" fontId="10" fillId="12" borderId="19" xfId="0" applyFont="1" applyFill="1" applyBorder="1" applyAlignment="1">
      <alignment vertical="center"/>
    </xf>
    <xf numFmtId="0" fontId="10" fillId="12" borderId="18" xfId="0" applyFont="1" applyFill="1" applyBorder="1" applyAlignment="1">
      <alignment vertical="center"/>
    </xf>
    <xf numFmtId="0" fontId="10" fillId="12" borderId="17" xfId="0" applyFont="1" applyFill="1" applyBorder="1" applyAlignment="1">
      <alignment vertical="center"/>
    </xf>
    <xf numFmtId="0" fontId="10" fillId="12" borderId="19" xfId="0" applyFont="1" applyFill="1" applyBorder="1" applyAlignment="1">
      <alignment horizontal="left" vertical="center"/>
    </xf>
    <xf numFmtId="0" fontId="10" fillId="12" borderId="18" xfId="0" applyFont="1" applyFill="1" applyBorder="1" applyAlignment="1">
      <alignment horizontal="left" vertical="center"/>
    </xf>
    <xf numFmtId="0" fontId="10" fillId="12" borderId="17" xfId="0" applyFont="1" applyFill="1" applyBorder="1" applyAlignment="1">
      <alignment horizontal="left" vertical="center"/>
    </xf>
    <xf numFmtId="0" fontId="10" fillId="12" borderId="39" xfId="0" applyFont="1" applyFill="1" applyBorder="1" applyAlignment="1">
      <alignment vertical="center" wrapText="1"/>
    </xf>
    <xf numFmtId="0" fontId="10" fillId="12" borderId="38" xfId="0" applyFont="1" applyFill="1" applyBorder="1" applyAlignment="1">
      <alignment vertical="center" wrapText="1"/>
    </xf>
    <xf numFmtId="0" fontId="10" fillId="12" borderId="40" xfId="0" applyFont="1" applyFill="1" applyBorder="1" applyAlignment="1">
      <alignment vertical="center" wrapText="1"/>
    </xf>
    <xf numFmtId="0" fontId="10" fillId="12" borderId="19" xfId="0" applyFont="1" applyFill="1" applyBorder="1" applyAlignment="1">
      <alignment vertical="center" wrapText="1"/>
    </xf>
    <xf numFmtId="0" fontId="10" fillId="12" borderId="18" xfId="0" applyFont="1" applyFill="1" applyBorder="1" applyAlignment="1">
      <alignment vertical="center" wrapText="1"/>
    </xf>
    <xf numFmtId="0" fontId="10" fillId="12" borderId="17" xfId="0" applyFont="1" applyFill="1" applyBorder="1" applyAlignment="1">
      <alignment vertical="center" wrapText="1"/>
    </xf>
    <xf numFmtId="0" fontId="10" fillId="12" borderId="19" xfId="0" applyFont="1" applyFill="1" applyBorder="1" applyAlignment="1">
      <alignment horizontal="left" vertical="center" wrapText="1"/>
    </xf>
    <xf numFmtId="0" fontId="10" fillId="12" borderId="18" xfId="0" applyFont="1" applyFill="1" applyBorder="1" applyAlignment="1">
      <alignment horizontal="left" vertical="center" wrapText="1"/>
    </xf>
    <xf numFmtId="0" fontId="10" fillId="12" borderId="17" xfId="0" applyFont="1" applyFill="1" applyBorder="1" applyAlignment="1">
      <alignment horizontal="left" vertical="center" wrapText="1"/>
    </xf>
    <xf numFmtId="0" fontId="10" fillId="12" borderId="31" xfId="0" applyFont="1" applyFill="1" applyBorder="1" applyAlignment="1">
      <alignment vertical="center" wrapText="1"/>
    </xf>
    <xf numFmtId="0" fontId="10" fillId="12" borderId="30" xfId="0" applyFont="1" applyFill="1" applyBorder="1" applyAlignment="1">
      <alignment vertical="center" wrapText="1"/>
    </xf>
    <xf numFmtId="0" fontId="10" fillId="12" borderId="29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16" borderId="11" xfId="0" applyFont="1" applyFill="1" applyBorder="1" applyAlignment="1">
      <alignment horizontal="left" vertical="center"/>
    </xf>
    <xf numFmtId="0" fontId="10" fillId="12" borderId="24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/>
    </xf>
    <xf numFmtId="0" fontId="20" fillId="16" borderId="11" xfId="0" applyFont="1" applyFill="1" applyBorder="1" applyAlignment="1">
      <alignment vertical="center"/>
    </xf>
    <xf numFmtId="0" fontId="10" fillId="12" borderId="34" xfId="0" applyFont="1" applyFill="1" applyBorder="1" applyAlignment="1">
      <alignment vertical="center" wrapText="1"/>
    </xf>
    <xf numFmtId="0" fontId="10" fillId="12" borderId="33" xfId="0" applyFont="1" applyFill="1" applyBorder="1" applyAlignment="1">
      <alignment vertical="center" wrapText="1"/>
    </xf>
    <xf numFmtId="0" fontId="10" fillId="12" borderId="32" xfId="0" applyFont="1" applyFill="1" applyBorder="1" applyAlignment="1">
      <alignment vertical="center" wrapText="1"/>
    </xf>
    <xf numFmtId="0" fontId="10" fillId="12" borderId="37" xfId="0" applyFont="1" applyFill="1" applyBorder="1" applyAlignment="1">
      <alignment horizontal="left" vertical="center" wrapText="1"/>
    </xf>
    <xf numFmtId="0" fontId="10" fillId="12" borderId="0" xfId="0" applyFont="1" applyFill="1" applyBorder="1" applyAlignment="1">
      <alignment horizontal="left" vertical="center" wrapText="1"/>
    </xf>
    <xf numFmtId="0" fontId="10" fillId="12" borderId="42" xfId="0" applyFont="1" applyFill="1" applyBorder="1" applyAlignment="1">
      <alignment horizontal="left" vertical="center" wrapText="1"/>
    </xf>
    <xf numFmtId="0" fontId="10" fillId="12" borderId="41" xfId="0" applyFont="1" applyFill="1" applyBorder="1" applyAlignment="1">
      <alignment horizontal="left" vertical="center" wrapText="1"/>
    </xf>
    <xf numFmtId="0" fontId="10" fillId="12" borderId="39" xfId="0" applyFont="1" applyFill="1" applyBorder="1" applyAlignment="1">
      <alignment horizontal="left" vertical="center" wrapText="1"/>
    </xf>
    <xf numFmtId="0" fontId="10" fillId="12" borderId="38" xfId="0" applyFont="1" applyFill="1" applyBorder="1" applyAlignment="1">
      <alignment horizontal="left" vertical="center" wrapText="1"/>
    </xf>
    <xf numFmtId="0" fontId="10" fillId="12" borderId="30" xfId="0" applyFont="1" applyFill="1" applyBorder="1" applyAlignment="1">
      <alignment horizontal="left" vertical="center" wrapText="1"/>
    </xf>
    <xf numFmtId="0" fontId="10" fillId="12" borderId="29" xfId="0" applyFont="1" applyFill="1" applyBorder="1" applyAlignment="1">
      <alignment horizontal="left" vertical="center" wrapText="1"/>
    </xf>
    <xf numFmtId="0" fontId="10" fillId="11" borderId="39" xfId="0" applyFont="1" applyFill="1" applyBorder="1" applyAlignment="1">
      <alignment horizontal="left" vertical="center" wrapText="1"/>
    </xf>
    <xf numFmtId="0" fontId="10" fillId="11" borderId="38" xfId="0" applyFont="1" applyFill="1" applyBorder="1" applyAlignment="1">
      <alignment horizontal="left" vertical="center" wrapText="1"/>
    </xf>
    <xf numFmtId="0" fontId="10" fillId="11" borderId="40" xfId="0" applyFont="1" applyFill="1" applyBorder="1" applyAlignment="1">
      <alignment horizontal="left" vertical="center" wrapText="1"/>
    </xf>
    <xf numFmtId="0" fontId="10" fillId="11" borderId="19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10" fillId="11" borderId="17" xfId="0" applyFont="1" applyFill="1" applyBorder="1" applyAlignment="1">
      <alignment horizontal="left" vertical="center" wrapText="1"/>
    </xf>
    <xf numFmtId="0" fontId="10" fillId="12" borderId="34" xfId="0" applyFont="1" applyFill="1" applyBorder="1" applyAlignment="1">
      <alignment horizontal="left" vertical="center" wrapText="1"/>
    </xf>
    <xf numFmtId="0" fontId="10" fillId="12" borderId="33" xfId="0" applyFont="1" applyFill="1" applyBorder="1" applyAlignment="1">
      <alignment horizontal="left" vertical="center" wrapText="1"/>
    </xf>
    <xf numFmtId="0" fontId="10" fillId="12" borderId="32" xfId="0" applyFont="1" applyFill="1" applyBorder="1" applyAlignment="1">
      <alignment horizontal="left" vertical="center" wrapText="1"/>
    </xf>
    <xf numFmtId="0" fontId="12" fillId="16" borderId="19" xfId="0" applyFont="1" applyFill="1" applyBorder="1" applyAlignment="1">
      <alignment horizontal="left" vertical="center"/>
    </xf>
    <xf numFmtId="0" fontId="12" fillId="16" borderId="18" xfId="0" applyFont="1" applyFill="1" applyBorder="1" applyAlignment="1">
      <alignment horizontal="left" vertical="center"/>
    </xf>
    <xf numFmtId="0" fontId="12" fillId="16" borderId="17" xfId="0" applyFont="1" applyFill="1" applyBorder="1" applyAlignment="1">
      <alignment horizontal="left" vertical="center"/>
    </xf>
    <xf numFmtId="0" fontId="0" fillId="12" borderId="0" xfId="0" applyFont="1" applyFill="1" applyAlignment="1">
      <alignment vertical="center"/>
    </xf>
    <xf numFmtId="0" fontId="10" fillId="11" borderId="34" xfId="0" applyFont="1" applyFill="1" applyBorder="1" applyAlignment="1">
      <alignment vertical="center" wrapText="1"/>
    </xf>
    <xf numFmtId="0" fontId="10" fillId="11" borderId="33" xfId="0" applyFont="1" applyFill="1" applyBorder="1" applyAlignment="1">
      <alignment vertical="center" wrapText="1"/>
    </xf>
    <xf numFmtId="0" fontId="10" fillId="11" borderId="32" xfId="0" applyFont="1" applyFill="1" applyBorder="1" applyAlignment="1">
      <alignment vertical="center" wrapText="1"/>
    </xf>
    <xf numFmtId="0" fontId="12" fillId="16" borderId="19" xfId="0" applyFont="1" applyFill="1" applyBorder="1" applyAlignment="1">
      <alignment vertical="center"/>
    </xf>
    <xf numFmtId="0" fontId="12" fillId="16" borderId="18" xfId="0" applyFont="1" applyFill="1" applyBorder="1" applyAlignment="1">
      <alignment vertical="center"/>
    </xf>
    <xf numFmtId="0" fontId="12" fillId="16" borderId="17" xfId="0" applyFont="1" applyFill="1" applyBorder="1" applyAlignment="1">
      <alignment vertical="center"/>
    </xf>
    <xf numFmtId="0" fontId="10" fillId="12" borderId="22" xfId="0" applyFont="1" applyFill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12" borderId="0" xfId="0" applyFont="1" applyFill="1" applyAlignment="1">
      <alignment vertical="center"/>
    </xf>
    <xf numFmtId="0" fontId="10" fillId="12" borderId="28" xfId="0" applyFont="1" applyFill="1" applyBorder="1" applyAlignment="1">
      <alignment vertical="center" wrapText="1"/>
    </xf>
    <xf numFmtId="0" fontId="10" fillId="12" borderId="27" xfId="0" applyFont="1" applyFill="1" applyBorder="1" applyAlignment="1">
      <alignment vertical="center" wrapText="1"/>
    </xf>
    <xf numFmtId="0" fontId="10" fillId="12" borderId="26" xfId="0" applyFont="1" applyFill="1" applyBorder="1" applyAlignment="1">
      <alignment vertical="center" wrapText="1"/>
    </xf>
    <xf numFmtId="0" fontId="10" fillId="12" borderId="22" xfId="0" applyFont="1" applyFill="1" applyBorder="1" applyAlignment="1"/>
    <xf numFmtId="0" fontId="12" fillId="12" borderId="0" xfId="0" applyFont="1" applyFill="1" applyBorder="1" applyAlignment="1">
      <alignment horizontal="left" vertical="center"/>
    </xf>
    <xf numFmtId="0" fontId="10" fillId="12" borderId="22" xfId="0" applyFont="1" applyFill="1" applyBorder="1" applyAlignment="1">
      <alignment horizontal="justify" vertical="center" wrapText="1"/>
    </xf>
    <xf numFmtId="0" fontId="0" fillId="0" borderId="30" xfId="0" applyBorder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12" borderId="19" xfId="0" applyFont="1" applyFill="1" applyBorder="1" applyAlignment="1">
      <alignment vertical="center"/>
    </xf>
    <xf numFmtId="0" fontId="12" fillId="12" borderId="18" xfId="0" applyFont="1" applyFill="1" applyBorder="1" applyAlignment="1">
      <alignment vertical="center"/>
    </xf>
    <xf numFmtId="0" fontId="12" fillId="12" borderId="17" xfId="0" applyFont="1" applyFill="1" applyBorder="1" applyAlignment="1">
      <alignment vertical="center"/>
    </xf>
    <xf numFmtId="165" fontId="7" fillId="2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0" borderId="18" xfId="0" applyFont="1" applyBorder="1" applyAlignment="1">
      <alignment vertical="center"/>
    </xf>
    <xf numFmtId="0" fontId="12" fillId="16" borderId="11" xfId="0" applyFont="1" applyFill="1" applyBorder="1" applyAlignment="1">
      <alignment horizontal="center" vertical="center"/>
    </xf>
    <xf numFmtId="0" fontId="12" fillId="16" borderId="25" xfId="0" applyFont="1" applyFill="1" applyBorder="1" applyAlignment="1">
      <alignment horizontal="center" vertical="center"/>
    </xf>
    <xf numFmtId="10" fontId="15" fillId="16" borderId="11" xfId="0" applyNumberFormat="1" applyFont="1" applyFill="1" applyBorder="1" applyAlignment="1">
      <alignment horizontal="center" vertical="center"/>
    </xf>
    <xf numFmtId="164" fontId="13" fillId="0" borderId="25" xfId="0" applyNumberFormat="1" applyFont="1" applyBorder="1" applyAlignment="1">
      <alignment horizontal="right" vertical="center"/>
    </xf>
    <xf numFmtId="164" fontId="13" fillId="0" borderId="35" xfId="0" applyNumberFormat="1" applyFont="1" applyBorder="1" applyAlignment="1">
      <alignment horizontal="right" vertical="center"/>
    </xf>
    <xf numFmtId="164" fontId="13" fillId="0" borderId="20" xfId="0" applyNumberFormat="1" applyFont="1" applyBorder="1" applyAlignment="1">
      <alignment horizontal="right" vertical="center"/>
    </xf>
    <xf numFmtId="0" fontId="15" fillId="12" borderId="24" xfId="0" applyFont="1" applyFill="1" applyBorder="1" applyAlignment="1">
      <alignment horizontal="left" vertical="center"/>
    </xf>
    <xf numFmtId="0" fontId="15" fillId="12" borderId="23" xfId="0" applyFont="1" applyFill="1" applyBorder="1" applyAlignment="1">
      <alignment horizontal="left" vertical="center"/>
    </xf>
    <xf numFmtId="0" fontId="15" fillId="12" borderId="37" xfId="0" applyFont="1" applyFill="1" applyBorder="1" applyAlignment="1">
      <alignment horizontal="left" vertical="center"/>
    </xf>
    <xf numFmtId="0" fontId="15" fillId="12" borderId="36" xfId="0" applyFont="1" applyFill="1" applyBorder="1" applyAlignment="1">
      <alignment horizontal="left" vertical="center"/>
    </xf>
    <xf numFmtId="0" fontId="15" fillId="12" borderId="9" xfId="0" applyFont="1" applyFill="1" applyBorder="1" applyAlignment="1">
      <alignment horizontal="left" vertical="center"/>
    </xf>
    <xf numFmtId="0" fontId="15" fillId="12" borderId="21" xfId="0" applyFont="1" applyFill="1" applyBorder="1" applyAlignment="1">
      <alignment horizontal="left" vertical="center"/>
    </xf>
    <xf numFmtId="164" fontId="13" fillId="18" borderId="19" xfId="0" applyNumberFormat="1" applyFont="1" applyFill="1" applyBorder="1" applyAlignment="1">
      <alignment horizontal="center" vertical="center" wrapText="1"/>
    </xf>
    <xf numFmtId="164" fontId="13" fillId="18" borderId="17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0" fontId="15" fillId="12" borderId="24" xfId="0" applyFont="1" applyFill="1" applyBorder="1" applyAlignment="1">
      <alignment horizontal="left" vertical="center" wrapText="1"/>
    </xf>
    <xf numFmtId="0" fontId="15" fillId="12" borderId="23" xfId="0" applyFont="1" applyFill="1" applyBorder="1" applyAlignment="1">
      <alignment horizontal="left" vertical="center" wrapText="1"/>
    </xf>
    <xf numFmtId="0" fontId="15" fillId="12" borderId="9" xfId="0" applyFont="1" applyFill="1" applyBorder="1" applyAlignment="1">
      <alignment horizontal="left" vertical="center" wrapText="1"/>
    </xf>
    <xf numFmtId="0" fontId="15" fillId="12" borderId="21" xfId="0" applyFont="1" applyFill="1" applyBorder="1" applyAlignment="1">
      <alignment horizontal="left" vertical="center" wrapText="1"/>
    </xf>
    <xf numFmtId="0" fontId="15" fillId="12" borderId="19" xfId="0" applyFont="1" applyFill="1" applyBorder="1" applyAlignment="1">
      <alignment horizontal="left" vertical="center"/>
    </xf>
    <xf numFmtId="0" fontId="15" fillId="12" borderId="17" xfId="0" applyFont="1" applyFill="1" applyBorder="1" applyAlignment="1">
      <alignment horizontal="left" vertical="center"/>
    </xf>
    <xf numFmtId="164" fontId="0" fillId="2" borderId="0" xfId="0" applyNumberFormat="1" applyFill="1" applyBorder="1" applyAlignment="1">
      <alignment horizontal="center"/>
    </xf>
    <xf numFmtId="0" fontId="12" fillId="13" borderId="31" xfId="0" applyFont="1" applyFill="1" applyBorder="1" applyAlignment="1">
      <alignment vertical="center" wrapText="1"/>
    </xf>
    <xf numFmtId="0" fontId="12" fillId="13" borderId="30" xfId="0" applyFont="1" applyFill="1" applyBorder="1" applyAlignment="1">
      <alignment vertical="center" wrapText="1"/>
    </xf>
    <xf numFmtId="0" fontId="12" fillId="13" borderId="29" xfId="0" applyFont="1" applyFill="1" applyBorder="1" applyAlignment="1">
      <alignment vertical="center" wrapText="1"/>
    </xf>
    <xf numFmtId="0" fontId="12" fillId="13" borderId="28" xfId="0" applyFont="1" applyFill="1" applyBorder="1" applyAlignment="1">
      <alignment vertical="center" wrapText="1"/>
    </xf>
    <xf numFmtId="0" fontId="12" fillId="13" borderId="27" xfId="0" applyFont="1" applyFill="1" applyBorder="1" applyAlignment="1">
      <alignment vertical="center" wrapText="1"/>
    </xf>
    <xf numFmtId="0" fontId="12" fillId="13" borderId="26" xfId="0" applyFont="1" applyFill="1" applyBorder="1" applyAlignment="1">
      <alignment vertical="center" wrapText="1"/>
    </xf>
    <xf numFmtId="0" fontId="12" fillId="13" borderId="19" xfId="0" applyFont="1" applyFill="1" applyBorder="1" applyAlignment="1">
      <alignment vertical="center"/>
    </xf>
    <xf numFmtId="0" fontId="12" fillId="13" borderId="18" xfId="0" applyFont="1" applyFill="1" applyBorder="1" applyAlignment="1">
      <alignment vertical="center"/>
    </xf>
    <xf numFmtId="0" fontId="12" fillId="13" borderId="17" xfId="0" applyFont="1" applyFill="1" applyBorder="1" applyAlignment="1">
      <alignment vertical="center"/>
    </xf>
    <xf numFmtId="0" fontId="0" fillId="14" borderId="19" xfId="0" applyFill="1" applyBorder="1" applyAlignment="1">
      <alignment horizontal="left"/>
    </xf>
    <xf numFmtId="0" fontId="0" fillId="14" borderId="18" xfId="0" applyFill="1" applyBorder="1" applyAlignment="1">
      <alignment horizontal="left"/>
    </xf>
    <xf numFmtId="0" fontId="0" fillId="14" borderId="17" xfId="0" applyFill="1" applyBorder="1" applyAlignment="1">
      <alignment horizontal="left"/>
    </xf>
    <xf numFmtId="0" fontId="12" fillId="17" borderId="19" xfId="0" applyFont="1" applyFill="1" applyBorder="1" applyAlignment="1">
      <alignment horizontal="center" vertical="center"/>
    </xf>
    <xf numFmtId="0" fontId="12" fillId="17" borderId="18" xfId="0" applyFont="1" applyFill="1" applyBorder="1" applyAlignment="1">
      <alignment horizontal="center" vertical="center"/>
    </xf>
    <xf numFmtId="0" fontId="12" fillId="17" borderId="17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18" xfId="0" applyFont="1" applyFill="1" applyBorder="1" applyAlignment="1">
      <alignment horizontal="left" vertical="center"/>
    </xf>
    <xf numFmtId="0" fontId="12" fillId="15" borderId="17" xfId="0" applyFont="1" applyFill="1" applyBorder="1" applyAlignment="1">
      <alignment horizontal="left" vertical="center"/>
    </xf>
    <xf numFmtId="0" fontId="12" fillId="13" borderId="34" xfId="0" applyFont="1" applyFill="1" applyBorder="1" applyAlignment="1">
      <alignment vertical="center" wrapText="1"/>
    </xf>
    <xf numFmtId="0" fontId="12" fillId="13" borderId="33" xfId="0" applyFont="1" applyFill="1" applyBorder="1" applyAlignment="1">
      <alignment vertical="center" wrapText="1"/>
    </xf>
    <xf numFmtId="0" fontId="12" fillId="13" borderId="32" xfId="0" applyFont="1" applyFill="1" applyBorder="1" applyAlignment="1">
      <alignment vertical="center" wrapText="1"/>
    </xf>
    <xf numFmtId="165" fontId="0" fillId="2" borderId="0" xfId="0" applyNumberFormat="1" applyFill="1" applyBorder="1" applyAlignment="1">
      <alignment horizontal="center"/>
    </xf>
    <xf numFmtId="0" fontId="4" fillId="10" borderId="5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165" fontId="7" fillId="2" borderId="19" xfId="0" applyNumberFormat="1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0" fontId="10" fillId="11" borderId="28" xfId="0" applyFont="1" applyFill="1" applyBorder="1" applyAlignment="1">
      <alignment horizontal="left" vertical="center" wrapText="1"/>
    </xf>
    <xf numFmtId="0" fontId="10" fillId="11" borderId="27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left" vertical="center" wrapText="1"/>
    </xf>
    <xf numFmtId="165" fontId="9" fillId="2" borderId="0" xfId="0" applyNumberFormat="1" applyFont="1" applyFill="1" applyBorder="1" applyAlignment="1">
      <alignment horizontal="center" vertical="center"/>
    </xf>
    <xf numFmtId="0" fontId="12" fillId="22" borderId="19" xfId="0" applyFont="1" applyFill="1" applyBorder="1" applyAlignment="1">
      <alignment horizontal="center" vertical="center" wrapText="1"/>
    </xf>
    <xf numFmtId="0" fontId="12" fillId="22" borderId="18" xfId="0" applyFont="1" applyFill="1" applyBorder="1" applyAlignment="1">
      <alignment horizontal="center" vertical="center" wrapText="1"/>
    </xf>
    <xf numFmtId="0" fontId="12" fillId="22" borderId="1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center" vertical="center"/>
    </xf>
    <xf numFmtId="0" fontId="12" fillId="23" borderId="19" xfId="0" applyFont="1" applyFill="1" applyBorder="1" applyAlignment="1">
      <alignment horizontal="center" vertical="center" wrapText="1"/>
    </xf>
    <xf numFmtId="0" fontId="12" fillId="23" borderId="18" xfId="0" applyFont="1" applyFill="1" applyBorder="1" applyAlignment="1">
      <alignment horizontal="center" vertical="center" wrapText="1"/>
    </xf>
    <xf numFmtId="0" fontId="12" fillId="23" borderId="1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justify"/>
    </xf>
    <xf numFmtId="0" fontId="12" fillId="15" borderId="18" xfId="0" applyFont="1" applyFill="1" applyBorder="1" applyAlignment="1">
      <alignment horizontal="left" vertical="justify"/>
    </xf>
    <xf numFmtId="0" fontId="12" fillId="15" borderId="17" xfId="0" applyFont="1" applyFill="1" applyBorder="1" applyAlignment="1">
      <alignment horizontal="left" vertical="justify"/>
    </xf>
    <xf numFmtId="0" fontId="12" fillId="22" borderId="19" xfId="0" applyFont="1" applyFill="1" applyBorder="1" applyAlignment="1">
      <alignment horizontal="left" vertical="center"/>
    </xf>
    <xf numFmtId="0" fontId="12" fillId="22" borderId="18" xfId="0" applyFont="1" applyFill="1" applyBorder="1" applyAlignment="1">
      <alignment horizontal="left" vertical="center"/>
    </xf>
    <xf numFmtId="0" fontId="12" fillId="22" borderId="17" xfId="0" applyFont="1" applyFill="1" applyBorder="1" applyAlignment="1">
      <alignment horizontal="left" vertical="center"/>
    </xf>
    <xf numFmtId="0" fontId="12" fillId="22" borderId="19" xfId="0" applyFont="1" applyFill="1" applyBorder="1" applyAlignment="1">
      <alignment horizontal="center" vertical="center"/>
    </xf>
    <xf numFmtId="0" fontId="12" fillId="22" borderId="18" xfId="0" applyFont="1" applyFill="1" applyBorder="1" applyAlignment="1">
      <alignment horizontal="center" vertical="center"/>
    </xf>
    <xf numFmtId="0" fontId="12" fillId="22" borderId="17" xfId="0" applyFont="1" applyFill="1" applyBorder="1" applyAlignment="1">
      <alignment horizontal="center" vertical="center"/>
    </xf>
    <xf numFmtId="0" fontId="12" fillId="15" borderId="18" xfId="0" applyFont="1" applyFill="1" applyBorder="1" applyAlignment="1">
      <alignment horizontal="center" vertical="center"/>
    </xf>
    <xf numFmtId="0" fontId="12" fillId="15" borderId="0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 wrapText="1"/>
    </xf>
    <xf numFmtId="0" fontId="12" fillId="15" borderId="18" xfId="0" applyFont="1" applyFill="1" applyBorder="1" applyAlignment="1">
      <alignment horizontal="left" vertical="center" wrapText="1"/>
    </xf>
    <xf numFmtId="0" fontId="12" fillId="15" borderId="17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24" fillId="14" borderId="11" xfId="0" applyFont="1" applyFill="1" applyBorder="1" applyAlignment="1">
      <alignment horizontal="right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981075</xdr:colOff>
      <xdr:row>0</xdr:row>
      <xdr:rowOff>180975</xdr:rowOff>
    </xdr:from>
    <xdr:ext cx="3228975" cy="992091"/>
    <xdr:pic>
      <xdr:nvPicPr>
        <xdr:cNvPr id="4" name="image2.jpg" descr="C:\Users\pc\Desktop\Logo nova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180975"/>
          <a:ext cx="3228975" cy="99209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428625</xdr:colOff>
      <xdr:row>34</xdr:row>
      <xdr:rowOff>22651</xdr:rowOff>
    </xdr:from>
    <xdr:to>
      <xdr:col>4</xdr:col>
      <xdr:colOff>1055539</xdr:colOff>
      <xdr:row>38</xdr:row>
      <xdr:rowOff>45422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5" y="9061876"/>
          <a:ext cx="1579414" cy="7847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4/Desktop/CEAGESP%20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Leon/Planilhas/Bras&#237;lia%20Anexo%20V%20-%20Modelo%20de%20Propos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_III"/>
      <sheetName val="ANEXO_III_A"/>
      <sheetName val="ANEXO_III_B"/>
      <sheetName val="ANEXO_III_C"/>
      <sheetName val="BENEFÍCIOS"/>
      <sheetName val="RESUMO"/>
      <sheetName val="INSERÇÃO-DE-DADOS"/>
      <sheetName val="DADOS-ESTATISTICOS"/>
      <sheetName val="ENCARGOS-SOCIAIS-E-TRABALH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D7" t="str">
            <v>1.34.001.003588/2021-42</v>
          </cell>
        </row>
        <row r="8">
          <cell r="D8" t="str">
            <v>Pregão nº</v>
          </cell>
          <cell r="F8" t="str">
            <v>10/2022</v>
          </cell>
        </row>
        <row r="13">
          <cell r="D13" t="str">
            <v>SEDE DA PR/SP</v>
          </cell>
        </row>
        <row r="15">
          <cell r="F15" t="str">
            <v>09/2021</v>
          </cell>
        </row>
        <row r="16">
          <cell r="F16">
            <v>12</v>
          </cell>
        </row>
        <row r="20">
          <cell r="C20" t="str">
            <v>BOMBEIRO CIVIL</v>
          </cell>
        </row>
        <row r="23">
          <cell r="D23" t="str">
            <v>5171-10</v>
          </cell>
        </row>
        <row r="24">
          <cell r="D24" t="str">
            <v>BOMBEIRO CIVIL</v>
          </cell>
        </row>
        <row r="25">
          <cell r="F25">
            <v>44440</v>
          </cell>
        </row>
        <row r="26">
          <cell r="F26">
            <v>1212</v>
          </cell>
        </row>
        <row r="31">
          <cell r="F31">
            <v>2223.86</v>
          </cell>
        </row>
        <row r="32">
          <cell r="F32">
            <v>30</v>
          </cell>
        </row>
        <row r="36">
          <cell r="C36" t="str">
            <v>Outras Remunerações 2 (Especificar)</v>
          </cell>
        </row>
        <row r="37">
          <cell r="C37" t="str">
            <v>Outras Remunerações 3 (Especificar)</v>
          </cell>
        </row>
        <row r="42">
          <cell r="F42">
            <v>162.78</v>
          </cell>
        </row>
        <row r="43">
          <cell r="F43">
            <v>325.39999999999998</v>
          </cell>
        </row>
        <row r="45">
          <cell r="C45" t="str">
            <v>Cesta Básica</v>
          </cell>
          <cell r="F45">
            <v>151.07</v>
          </cell>
        </row>
        <row r="51">
          <cell r="C51" t="str">
            <v>Outros Benefícios 2 (Especificar)</v>
          </cell>
        </row>
        <row r="57">
          <cell r="C57" t="str">
            <v>Substituto na Cobertura da Folga do Trabalhador (cláusula 59ª da CCT)</v>
          </cell>
          <cell r="F57">
            <v>16.670000000000002</v>
          </cell>
        </row>
        <row r="66">
          <cell r="F66">
            <v>79.03</v>
          </cell>
        </row>
        <row r="67">
          <cell r="F67">
            <v>17.27</v>
          </cell>
        </row>
        <row r="68">
          <cell r="C68" t="str">
            <v>Outros (Especificar)</v>
          </cell>
        </row>
        <row r="74">
          <cell r="F74">
            <v>0.49</v>
          </cell>
        </row>
        <row r="75">
          <cell r="F75">
            <v>2.4700000000000002</v>
          </cell>
        </row>
        <row r="76">
          <cell r="F76">
            <v>2</v>
          </cell>
        </row>
      </sheetData>
      <sheetData sheetId="7" refreshError="1"/>
      <sheetData sheetId="8" refreshError="1">
        <row r="5">
          <cell r="D5">
            <v>8.33</v>
          </cell>
        </row>
        <row r="6">
          <cell r="D6">
            <v>2.78</v>
          </cell>
        </row>
        <row r="9">
          <cell r="D9">
            <v>20</v>
          </cell>
        </row>
        <row r="16">
          <cell r="D16">
            <v>8</v>
          </cell>
        </row>
        <row r="26">
          <cell r="D26">
            <v>8.33</v>
          </cell>
        </row>
        <row r="27">
          <cell r="D27">
            <v>2.2200000000000002</v>
          </cell>
        </row>
        <row r="28">
          <cell r="D28">
            <v>0.04</v>
          </cell>
        </row>
        <row r="29">
          <cell r="D29">
            <v>0.02</v>
          </cell>
        </row>
        <row r="30">
          <cell r="D30">
            <v>0.11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ÇÃO-POSTOS"/>
      <sheetName val="INSERÇÃO(EQUIP_UNIF_MAT)"/>
      <sheetName val="QUADRO RESUMO"/>
      <sheetName val="BRIGADISTA LÍDER DIURNO 12X36H"/>
      <sheetName val="BRIGADISTA DIURNO 12X36H"/>
      <sheetName val="BRIGADISTA NOTURNO 12X36H"/>
      <sheetName val="ENCARGOS-SOCIAIS-E-TRABALHISTAS"/>
      <sheetName val="DADOS-ESTATISTICOS"/>
      <sheetName val="BENEFÍCIOS"/>
    </sheetNames>
    <sheetDataSet>
      <sheetData sheetId="0">
        <row r="19">
          <cell r="E19">
            <v>1</v>
          </cell>
        </row>
        <row r="20">
          <cell r="E20">
            <v>5</v>
          </cell>
        </row>
        <row r="21">
          <cell r="E21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L22" sqref="L22"/>
    </sheetView>
  </sheetViews>
  <sheetFormatPr defaultRowHeight="15" x14ac:dyDescent="0.25"/>
  <cols>
    <col min="1" max="1" width="1.7109375" customWidth="1"/>
    <col min="2" max="2" width="6.42578125" customWidth="1"/>
    <col min="3" max="3" width="18.140625" customWidth="1"/>
    <col min="4" max="4" width="14.28515625" customWidth="1"/>
    <col min="5" max="5" width="18" customWidth="1"/>
    <col min="6" max="6" width="11.28515625" customWidth="1"/>
    <col min="7" max="7" width="18.85546875" customWidth="1"/>
  </cols>
  <sheetData>
    <row r="1" spans="1:8" x14ac:dyDescent="0.25">
      <c r="A1" s="56"/>
      <c r="B1" s="56"/>
      <c r="C1" s="56"/>
      <c r="D1" s="56"/>
      <c r="E1" s="56"/>
      <c r="F1" s="56"/>
      <c r="G1" s="56"/>
      <c r="H1" s="56"/>
    </row>
    <row r="2" spans="1:8" x14ac:dyDescent="0.25">
      <c r="A2" s="56"/>
      <c r="B2" s="56"/>
      <c r="C2" s="56"/>
      <c r="D2" s="56"/>
      <c r="E2" s="56"/>
      <c r="F2" s="56"/>
      <c r="G2" s="56"/>
      <c r="H2" s="56"/>
    </row>
    <row r="3" spans="1:8" x14ac:dyDescent="0.25">
      <c r="A3" s="56"/>
      <c r="B3" s="56"/>
      <c r="C3" s="56"/>
      <c r="D3" s="56"/>
      <c r="E3" s="56"/>
      <c r="F3" s="56"/>
      <c r="G3" s="56"/>
      <c r="H3" s="56"/>
    </row>
    <row r="4" spans="1:8" x14ac:dyDescent="0.25">
      <c r="A4" s="56"/>
      <c r="B4" s="56"/>
      <c r="C4" s="56"/>
      <c r="D4" s="56"/>
      <c r="E4" s="56"/>
      <c r="F4" s="56"/>
      <c r="G4" s="56"/>
      <c r="H4" s="56"/>
    </row>
    <row r="5" spans="1:8" x14ac:dyDescent="0.25">
      <c r="A5" s="56"/>
      <c r="B5" s="56"/>
      <c r="C5" s="56"/>
      <c r="D5" s="56"/>
      <c r="E5" s="56"/>
      <c r="F5" s="56"/>
      <c r="G5" s="56"/>
      <c r="H5" s="56"/>
    </row>
    <row r="6" spans="1:8" x14ac:dyDescent="0.25">
      <c r="A6" s="56"/>
      <c r="B6" s="56"/>
      <c r="C6" s="56"/>
      <c r="D6" s="56"/>
      <c r="E6" s="56"/>
      <c r="F6" s="56"/>
      <c r="G6" s="56"/>
      <c r="H6" s="56"/>
    </row>
    <row r="7" spans="1:8" x14ac:dyDescent="0.25">
      <c r="A7" s="56"/>
      <c r="B7" s="167"/>
      <c r="C7" s="167"/>
      <c r="D7" s="167"/>
      <c r="E7" s="167"/>
      <c r="F7" s="167"/>
      <c r="G7" s="56"/>
      <c r="H7" s="56"/>
    </row>
    <row r="8" spans="1:8" ht="15.75" x14ac:dyDescent="0.25">
      <c r="A8" s="56"/>
      <c r="B8" s="185" t="s">
        <v>213</v>
      </c>
      <c r="C8" s="185"/>
      <c r="D8" s="185"/>
      <c r="E8" s="185"/>
      <c r="F8" s="185"/>
      <c r="G8" s="185"/>
      <c r="H8" s="56"/>
    </row>
    <row r="9" spans="1:8" ht="15.75" x14ac:dyDescent="0.25">
      <c r="A9" s="56"/>
      <c r="B9" s="185" t="s">
        <v>214</v>
      </c>
      <c r="C9" s="185"/>
      <c r="D9" s="185"/>
      <c r="E9" s="185"/>
      <c r="F9" s="185"/>
      <c r="G9" s="185"/>
      <c r="H9" s="56"/>
    </row>
    <row r="10" spans="1:8" ht="15.75" x14ac:dyDescent="0.25">
      <c r="A10" s="56"/>
      <c r="B10" s="185"/>
      <c r="C10" s="185"/>
      <c r="D10" s="185"/>
      <c r="E10" s="185"/>
      <c r="F10" s="185"/>
      <c r="G10" s="185"/>
      <c r="H10" s="56"/>
    </row>
    <row r="11" spans="1:8" ht="15.75" customHeight="1" x14ac:dyDescent="0.25">
      <c r="A11" s="56"/>
      <c r="B11" s="192" t="s">
        <v>215</v>
      </c>
      <c r="C11" s="192"/>
      <c r="D11" s="192"/>
      <c r="E11" s="192"/>
      <c r="F11" s="192"/>
      <c r="G11" s="192"/>
      <c r="H11" s="56"/>
    </row>
    <row r="12" spans="1:8" ht="15.75" customHeight="1" x14ac:dyDescent="0.25">
      <c r="A12" s="56"/>
      <c r="B12" s="192"/>
      <c r="C12" s="192"/>
      <c r="D12" s="192"/>
      <c r="E12" s="192"/>
      <c r="F12" s="192"/>
      <c r="G12" s="192"/>
      <c r="H12" s="56"/>
    </row>
    <row r="13" spans="1:8" ht="15.75" customHeight="1" x14ac:dyDescent="0.25">
      <c r="A13" s="56"/>
      <c r="B13" s="192"/>
      <c r="C13" s="192"/>
      <c r="D13" s="192"/>
      <c r="E13" s="192"/>
      <c r="F13" s="192"/>
      <c r="G13" s="192"/>
      <c r="H13" s="56"/>
    </row>
    <row r="14" spans="1:8" ht="15.75" customHeight="1" x14ac:dyDescent="0.25">
      <c r="A14" s="56"/>
      <c r="B14" s="192"/>
      <c r="C14" s="192"/>
      <c r="D14" s="192"/>
      <c r="E14" s="192"/>
      <c r="F14" s="192"/>
      <c r="G14" s="192"/>
      <c r="H14" s="56"/>
    </row>
    <row r="15" spans="1:8" ht="15.75" customHeight="1" x14ac:dyDescent="0.25">
      <c r="A15" s="56"/>
      <c r="B15" s="192"/>
      <c r="C15" s="192"/>
      <c r="D15" s="192"/>
      <c r="E15" s="192"/>
      <c r="F15" s="192"/>
      <c r="G15" s="192"/>
      <c r="H15" s="56"/>
    </row>
    <row r="16" spans="1:8" ht="9.75" customHeight="1" x14ac:dyDescent="0.25">
      <c r="A16" s="56"/>
      <c r="B16" s="192"/>
      <c r="C16" s="192"/>
      <c r="D16" s="192"/>
      <c r="E16" s="192"/>
      <c r="F16" s="192"/>
      <c r="G16" s="192"/>
      <c r="H16" s="56"/>
    </row>
    <row r="17" spans="1:8" ht="43.5" customHeight="1" x14ac:dyDescent="0.25">
      <c r="A17" s="56"/>
      <c r="B17" s="193" t="s">
        <v>216</v>
      </c>
      <c r="C17" s="194"/>
      <c r="D17" s="169" t="s">
        <v>220</v>
      </c>
      <c r="E17" s="169" t="s">
        <v>217</v>
      </c>
      <c r="F17" s="193" t="s">
        <v>218</v>
      </c>
      <c r="G17" s="194"/>
      <c r="H17" s="56"/>
    </row>
    <row r="18" spans="1:8" ht="29.25" customHeight="1" x14ac:dyDescent="0.25">
      <c r="A18" s="56"/>
      <c r="B18" s="195" t="s">
        <v>219</v>
      </c>
      <c r="C18" s="196"/>
      <c r="D18" s="168">
        <v>4256</v>
      </c>
      <c r="E18" s="177">
        <f>'Encargos B.C. (Seg. a Sex.)'!J116</f>
        <v>17894.381386413297</v>
      </c>
      <c r="F18" s="186">
        <f>E18*60</f>
        <v>1073662.8831847978</v>
      </c>
      <c r="G18" s="187"/>
      <c r="H18" s="56"/>
    </row>
    <row r="19" spans="1:8" x14ac:dyDescent="0.25">
      <c r="A19" s="56"/>
      <c r="B19" s="178"/>
      <c r="C19" s="178"/>
      <c r="D19" s="178"/>
      <c r="E19" s="178"/>
      <c r="F19" s="178"/>
      <c r="G19" s="178"/>
      <c r="H19" s="56"/>
    </row>
    <row r="20" spans="1:8" ht="15.75" x14ac:dyDescent="0.25">
      <c r="A20" s="56"/>
      <c r="B20" s="179" t="s">
        <v>221</v>
      </c>
      <c r="C20" s="197"/>
      <c r="D20" s="197"/>
      <c r="E20" s="197"/>
      <c r="F20" s="197"/>
      <c r="G20" s="197"/>
      <c r="H20" s="56"/>
    </row>
    <row r="21" spans="1:8" ht="31.5" customHeight="1" x14ac:dyDescent="0.25">
      <c r="A21" s="56"/>
      <c r="B21" s="198" t="s">
        <v>257</v>
      </c>
      <c r="C21" s="198"/>
      <c r="D21" s="198"/>
      <c r="E21" s="198"/>
      <c r="F21" s="198"/>
      <c r="G21" s="198"/>
      <c r="H21" s="56"/>
    </row>
    <row r="22" spans="1:8" ht="128.25" customHeight="1" x14ac:dyDescent="0.25">
      <c r="A22" s="56"/>
      <c r="B22" s="183" t="s">
        <v>258</v>
      </c>
      <c r="C22" s="183"/>
      <c r="D22" s="183"/>
      <c r="E22" s="183"/>
      <c r="F22" s="183"/>
      <c r="G22" s="183"/>
      <c r="H22" s="56"/>
    </row>
    <row r="23" spans="1:8" ht="23.25" customHeight="1" x14ac:dyDescent="0.25">
      <c r="A23" s="56"/>
      <c r="B23" s="180" t="s">
        <v>222</v>
      </c>
      <c r="C23" s="178"/>
      <c r="D23" s="178"/>
      <c r="E23" s="178"/>
      <c r="F23" s="178"/>
      <c r="G23" s="178"/>
      <c r="H23" s="56"/>
    </row>
    <row r="24" spans="1:8" ht="7.5" customHeight="1" x14ac:dyDescent="0.25">
      <c r="A24" s="56"/>
      <c r="B24" s="178"/>
      <c r="C24" s="178"/>
      <c r="D24" s="178"/>
      <c r="E24" s="178"/>
      <c r="F24" s="178"/>
      <c r="G24" s="178"/>
      <c r="H24" s="56"/>
    </row>
    <row r="25" spans="1:8" x14ac:dyDescent="0.25">
      <c r="A25" s="56"/>
      <c r="B25" s="184" t="s">
        <v>223</v>
      </c>
      <c r="C25" s="184"/>
      <c r="D25" s="184"/>
      <c r="E25" s="184"/>
      <c r="F25" s="184"/>
      <c r="G25" s="184"/>
      <c r="H25" s="56"/>
    </row>
    <row r="26" spans="1:8" ht="26.25" customHeight="1" x14ac:dyDescent="0.25">
      <c r="A26" s="56"/>
      <c r="B26" s="178" t="s">
        <v>224</v>
      </c>
      <c r="C26" s="178"/>
      <c r="D26" s="178"/>
      <c r="E26" s="178"/>
      <c r="F26" s="178"/>
      <c r="G26" s="178"/>
      <c r="H26" s="56"/>
    </row>
    <row r="27" spans="1:8" ht="30.75" customHeight="1" x14ac:dyDescent="0.25">
      <c r="A27" s="56"/>
      <c r="B27" s="188" t="s">
        <v>225</v>
      </c>
      <c r="C27" s="188"/>
      <c r="D27" s="188"/>
      <c r="E27" s="188"/>
      <c r="F27" s="188"/>
      <c r="G27" s="188"/>
      <c r="H27" s="56"/>
    </row>
    <row r="28" spans="1:8" x14ac:dyDescent="0.25">
      <c r="A28" s="56"/>
      <c r="B28" s="184" t="s">
        <v>226</v>
      </c>
      <c r="C28" s="184"/>
      <c r="D28" s="184"/>
      <c r="E28" s="184"/>
      <c r="F28" s="184"/>
      <c r="G28" s="184"/>
      <c r="H28" s="56"/>
    </row>
    <row r="29" spans="1:8" x14ac:dyDescent="0.25">
      <c r="A29" s="56"/>
      <c r="B29" s="199" t="s">
        <v>227</v>
      </c>
      <c r="C29" s="199"/>
      <c r="D29" s="199"/>
      <c r="E29" s="199"/>
      <c r="F29" s="199"/>
      <c r="G29" s="199"/>
      <c r="H29" s="56"/>
    </row>
    <row r="30" spans="1:8" x14ac:dyDescent="0.25">
      <c r="A30" s="56"/>
      <c r="B30" s="184" t="s">
        <v>228</v>
      </c>
      <c r="C30" s="184"/>
      <c r="D30" s="184"/>
      <c r="E30" s="184"/>
      <c r="F30" s="184"/>
      <c r="G30" s="184"/>
      <c r="H30" s="56"/>
    </row>
    <row r="31" spans="1:8" x14ac:dyDescent="0.25">
      <c r="A31" s="56"/>
      <c r="B31" s="184" t="s">
        <v>229</v>
      </c>
      <c r="C31" s="184"/>
      <c r="D31" s="184"/>
      <c r="E31" s="184"/>
      <c r="F31" s="184"/>
      <c r="G31" s="184"/>
      <c r="H31" s="56"/>
    </row>
    <row r="32" spans="1:8" x14ac:dyDescent="0.25">
      <c r="A32" s="56"/>
      <c r="B32" s="176"/>
      <c r="C32" s="176"/>
      <c r="D32" s="176"/>
      <c r="E32" s="176"/>
      <c r="F32" s="176"/>
      <c r="G32" s="176"/>
      <c r="H32" s="56"/>
    </row>
    <row r="33" spans="1:8" x14ac:dyDescent="0.25">
      <c r="A33" s="56"/>
      <c r="B33" s="56"/>
      <c r="C33" s="56"/>
      <c r="D33" s="56"/>
      <c r="E33" s="56"/>
      <c r="F33" s="56"/>
      <c r="G33" s="56"/>
      <c r="H33" s="56"/>
    </row>
    <row r="34" spans="1:8" x14ac:dyDescent="0.25">
      <c r="A34" s="56"/>
      <c r="B34" s="189" t="s">
        <v>256</v>
      </c>
      <c r="C34" s="189"/>
      <c r="D34" s="189"/>
      <c r="E34" s="189"/>
      <c r="F34" s="189"/>
      <c r="G34" s="189"/>
      <c r="H34" s="56"/>
    </row>
    <row r="35" spans="1:8" x14ac:dyDescent="0.25">
      <c r="A35" s="56"/>
      <c r="B35" s="56"/>
      <c r="C35" s="56"/>
      <c r="D35" s="56"/>
      <c r="E35" s="56"/>
      <c r="F35" s="56"/>
      <c r="G35" s="56"/>
      <c r="H35" s="56"/>
    </row>
    <row r="36" spans="1:8" x14ac:dyDescent="0.25">
      <c r="A36" s="56"/>
      <c r="B36" s="56"/>
      <c r="C36" s="56"/>
      <c r="D36" s="56"/>
      <c r="E36" s="56"/>
      <c r="F36" s="56"/>
      <c r="G36" s="56"/>
      <c r="H36" s="56"/>
    </row>
    <row r="37" spans="1:8" x14ac:dyDescent="0.25">
      <c r="A37" s="56"/>
      <c r="B37" s="56"/>
      <c r="C37" s="56"/>
      <c r="D37" s="56"/>
      <c r="E37" s="56"/>
      <c r="F37" s="56"/>
      <c r="G37" s="56"/>
      <c r="H37" s="56"/>
    </row>
    <row r="38" spans="1:8" x14ac:dyDescent="0.25">
      <c r="A38" s="56"/>
      <c r="B38" s="190" t="s">
        <v>212</v>
      </c>
      <c r="C38" s="191"/>
      <c r="D38" s="191"/>
      <c r="E38" s="191"/>
      <c r="F38" s="191"/>
      <c r="G38" s="191"/>
      <c r="H38" s="56"/>
    </row>
    <row r="39" spans="1:8" ht="21" customHeight="1" x14ac:dyDescent="0.25">
      <c r="A39" s="56"/>
      <c r="B39" s="191"/>
      <c r="C39" s="191"/>
      <c r="D39" s="191"/>
      <c r="E39" s="191"/>
      <c r="F39" s="191"/>
      <c r="G39" s="191"/>
      <c r="H39" s="56"/>
    </row>
    <row r="40" spans="1:8" x14ac:dyDescent="0.25">
      <c r="A40" s="56"/>
      <c r="B40" s="191"/>
      <c r="C40" s="191"/>
      <c r="D40" s="191"/>
      <c r="E40" s="191"/>
      <c r="F40" s="191"/>
      <c r="G40" s="191"/>
      <c r="H40" s="56"/>
    </row>
    <row r="41" spans="1:8" x14ac:dyDescent="0.25">
      <c r="A41" s="56"/>
      <c r="B41" s="191"/>
      <c r="C41" s="191"/>
      <c r="D41" s="191"/>
      <c r="E41" s="191"/>
      <c r="F41" s="191"/>
      <c r="G41" s="191"/>
      <c r="H41" s="56"/>
    </row>
    <row r="42" spans="1:8" x14ac:dyDescent="0.25">
      <c r="A42" s="56"/>
      <c r="B42" s="191"/>
      <c r="C42" s="191"/>
      <c r="D42" s="191"/>
      <c r="E42" s="191"/>
      <c r="F42" s="191"/>
      <c r="G42" s="191"/>
    </row>
    <row r="43" spans="1:8" x14ac:dyDescent="0.25">
      <c r="A43" s="56"/>
      <c r="B43" s="191"/>
      <c r="C43" s="191"/>
      <c r="D43" s="191"/>
      <c r="E43" s="191"/>
      <c r="F43" s="191"/>
      <c r="G43" s="191"/>
    </row>
    <row r="44" spans="1:8" x14ac:dyDescent="0.25">
      <c r="A44" s="56"/>
      <c r="B44" s="191"/>
      <c r="C44" s="191"/>
      <c r="D44" s="191"/>
      <c r="E44" s="191"/>
      <c r="F44" s="191"/>
      <c r="G44" s="191"/>
    </row>
  </sheetData>
  <mergeCells count="19">
    <mergeCell ref="B34:G34"/>
    <mergeCell ref="B38:G44"/>
    <mergeCell ref="B9:G9"/>
    <mergeCell ref="B10:G10"/>
    <mergeCell ref="B11:G16"/>
    <mergeCell ref="B17:C17"/>
    <mergeCell ref="F17:G17"/>
    <mergeCell ref="B18:C18"/>
    <mergeCell ref="C20:G20"/>
    <mergeCell ref="B21:G21"/>
    <mergeCell ref="B25:G25"/>
    <mergeCell ref="B28:G28"/>
    <mergeCell ref="B29:G29"/>
    <mergeCell ref="B22:G22"/>
    <mergeCell ref="B30:G30"/>
    <mergeCell ref="B31:G31"/>
    <mergeCell ref="B8:G8"/>
    <mergeCell ref="F18:G18"/>
    <mergeCell ref="B27:G27"/>
  </mergeCells>
  <pageMargins left="0" right="0" top="0" bottom="0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topLeftCell="A91" workbookViewId="0">
      <selection activeCell="P97" sqref="P97"/>
    </sheetView>
  </sheetViews>
  <sheetFormatPr defaultRowHeight="15" x14ac:dyDescent="0.25"/>
  <cols>
    <col min="1" max="1" width="2.28515625" customWidth="1"/>
    <col min="7" max="7" width="4.140625" customWidth="1"/>
    <col min="8" max="8" width="6.7109375" customWidth="1"/>
    <col min="9" max="9" width="12.5703125" customWidth="1"/>
    <col min="10" max="10" width="20.28515625" customWidth="1"/>
  </cols>
  <sheetData>
    <row r="1" spans="1:10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</row>
    <row r="2" spans="1:10" ht="15.75" x14ac:dyDescent="0.25">
      <c r="A2" s="56"/>
      <c r="B2" s="200" t="s">
        <v>190</v>
      </c>
      <c r="C2" s="201"/>
      <c r="D2" s="201"/>
      <c r="E2" s="201"/>
      <c r="F2" s="201"/>
      <c r="G2" s="201"/>
      <c r="H2" s="201"/>
      <c r="I2" s="201"/>
      <c r="J2" s="202"/>
    </row>
    <row r="3" spans="1:10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56"/>
      <c r="B4" s="148" t="s">
        <v>183</v>
      </c>
      <c r="C4" s="203" t="s">
        <v>188</v>
      </c>
      <c r="D4" s="204"/>
      <c r="E4" s="204"/>
      <c r="F4" s="204"/>
      <c r="G4" s="204"/>
      <c r="H4" s="204"/>
      <c r="I4" s="205"/>
      <c r="J4" s="149">
        <v>45015</v>
      </c>
    </row>
    <row r="5" spans="1:10" ht="17.25" customHeight="1" x14ac:dyDescent="0.25">
      <c r="A5" s="56"/>
      <c r="B5" s="148" t="s">
        <v>183</v>
      </c>
      <c r="C5" s="206" t="s">
        <v>187</v>
      </c>
      <c r="D5" s="207"/>
      <c r="E5" s="207"/>
      <c r="F5" s="207"/>
      <c r="G5" s="207"/>
      <c r="H5" s="207"/>
      <c r="I5" s="208"/>
      <c r="J5" s="147" t="s">
        <v>186</v>
      </c>
    </row>
    <row r="6" spans="1:10" ht="28.5" customHeight="1" x14ac:dyDescent="0.25">
      <c r="A6" s="56"/>
      <c r="B6" s="135" t="s">
        <v>183</v>
      </c>
      <c r="C6" s="209" t="s">
        <v>185</v>
      </c>
      <c r="D6" s="210"/>
      <c r="E6" s="210"/>
      <c r="F6" s="210"/>
      <c r="G6" s="210"/>
      <c r="H6" s="210"/>
      <c r="I6" s="211"/>
      <c r="J6" s="146" t="s">
        <v>189</v>
      </c>
    </row>
    <row r="7" spans="1:10" ht="18.75" customHeight="1" x14ac:dyDescent="0.25">
      <c r="A7" s="56"/>
      <c r="B7" s="135" t="s">
        <v>183</v>
      </c>
      <c r="C7" s="212" t="s">
        <v>184</v>
      </c>
      <c r="D7" s="213"/>
      <c r="E7" s="213"/>
      <c r="F7" s="213"/>
      <c r="G7" s="213"/>
      <c r="H7" s="213"/>
      <c r="I7" s="214"/>
      <c r="J7" s="141">
        <v>60</v>
      </c>
    </row>
    <row r="8" spans="1:10" ht="18.75" customHeight="1" x14ac:dyDescent="0.25">
      <c r="A8" s="56"/>
      <c r="B8" s="135" t="s">
        <v>183</v>
      </c>
      <c r="C8" s="215" t="s">
        <v>262</v>
      </c>
      <c r="D8" s="216"/>
      <c r="E8" s="216"/>
      <c r="F8" s="216"/>
      <c r="G8" s="216"/>
      <c r="H8" s="216"/>
      <c r="I8" s="217"/>
      <c r="J8" s="141">
        <v>3</v>
      </c>
    </row>
    <row r="9" spans="1:10" ht="18.75" customHeight="1" x14ac:dyDescent="0.25">
      <c r="A9" s="56"/>
      <c r="B9" s="135"/>
      <c r="C9" s="215" t="s">
        <v>50</v>
      </c>
      <c r="D9" s="216"/>
      <c r="E9" s="216"/>
      <c r="F9" s="216"/>
      <c r="G9" s="216"/>
      <c r="H9" s="216"/>
      <c r="I9" s="217"/>
      <c r="J9" s="141" t="str">
        <f>'B.C. Seg. a Dom. Diurno'!C9</f>
        <v>5171-10</v>
      </c>
    </row>
    <row r="10" spans="1:10" x14ac:dyDescent="0.25">
      <c r="A10" s="56"/>
      <c r="B10" s="145"/>
      <c r="C10" s="144"/>
      <c r="D10" s="144"/>
      <c r="E10" s="144"/>
      <c r="F10" s="144"/>
      <c r="G10" s="144"/>
      <c r="H10" s="144"/>
      <c r="I10" s="144"/>
      <c r="J10" s="143"/>
    </row>
    <row r="11" spans="1:10" x14ac:dyDescent="0.25">
      <c r="A11" s="56"/>
      <c r="B11" s="226" t="s">
        <v>181</v>
      </c>
      <c r="C11" s="226"/>
      <c r="D11" s="226"/>
      <c r="E11" s="226"/>
      <c r="F11" s="226"/>
      <c r="G11" s="226"/>
      <c r="H11" s="226"/>
      <c r="I11" s="226"/>
      <c r="J11" s="226"/>
    </row>
    <row r="12" spans="1:10" x14ac:dyDescent="0.25">
      <c r="A12" s="56"/>
      <c r="B12" s="142"/>
      <c r="C12" s="142"/>
      <c r="D12" s="142"/>
      <c r="E12" s="142"/>
      <c r="F12" s="142"/>
      <c r="G12" s="142"/>
      <c r="H12" s="142"/>
      <c r="I12" s="142"/>
      <c r="J12" s="142"/>
    </row>
    <row r="13" spans="1:10" x14ac:dyDescent="0.25">
      <c r="A13" s="56"/>
      <c r="B13" s="227" t="s">
        <v>180</v>
      </c>
      <c r="C13" s="227"/>
      <c r="D13" s="227"/>
      <c r="E13" s="227"/>
      <c r="F13" s="227"/>
      <c r="G13" s="227"/>
      <c r="H13" s="227"/>
      <c r="I13" s="227"/>
      <c r="J13" s="227"/>
    </row>
    <row r="14" spans="1:10" x14ac:dyDescent="0.25">
      <c r="A14" s="56"/>
      <c r="B14" s="135">
        <v>1</v>
      </c>
      <c r="C14" s="228" t="s">
        <v>179</v>
      </c>
      <c r="D14" s="229"/>
      <c r="E14" s="229"/>
      <c r="F14" s="229"/>
      <c r="G14" s="229"/>
      <c r="H14" s="229"/>
      <c r="I14" s="230"/>
      <c r="J14" s="141" t="s">
        <v>178</v>
      </c>
    </row>
    <row r="15" spans="1:10" x14ac:dyDescent="0.25">
      <c r="A15" s="56"/>
      <c r="B15" s="135">
        <v>2</v>
      </c>
      <c r="C15" s="218" t="s">
        <v>177</v>
      </c>
      <c r="D15" s="219"/>
      <c r="E15" s="219"/>
      <c r="F15" s="219"/>
      <c r="G15" s="219"/>
      <c r="H15" s="219"/>
      <c r="I15" s="220"/>
      <c r="J15" s="140">
        <v>2420.23</v>
      </c>
    </row>
    <row r="16" spans="1:10" ht="19.5" customHeight="1" x14ac:dyDescent="0.25">
      <c r="A16" s="56"/>
      <c r="B16" s="135">
        <v>3</v>
      </c>
      <c r="C16" s="218" t="s">
        <v>176</v>
      </c>
      <c r="D16" s="219"/>
      <c r="E16" s="219"/>
      <c r="F16" s="219"/>
      <c r="G16" s="219"/>
      <c r="H16" s="219"/>
      <c r="I16" s="220"/>
      <c r="J16" s="139" t="s">
        <v>175</v>
      </c>
    </row>
    <row r="17" spans="1:10" x14ac:dyDescent="0.25">
      <c r="A17" s="56"/>
      <c r="B17" s="135">
        <v>4</v>
      </c>
      <c r="C17" s="218" t="s">
        <v>174</v>
      </c>
      <c r="D17" s="219"/>
      <c r="E17" s="219"/>
      <c r="F17" s="219"/>
      <c r="G17" s="219"/>
      <c r="H17" s="219"/>
      <c r="I17" s="220"/>
      <c r="J17" s="138">
        <v>44805</v>
      </c>
    </row>
    <row r="18" spans="1:10" x14ac:dyDescent="0.25">
      <c r="A18" s="56"/>
      <c r="B18" s="221"/>
      <c r="C18" s="221"/>
      <c r="D18" s="221"/>
      <c r="E18" s="221"/>
      <c r="F18" s="221"/>
      <c r="G18" s="221"/>
      <c r="H18" s="221"/>
      <c r="I18" s="221"/>
      <c r="J18" s="221"/>
    </row>
    <row r="19" spans="1:10" x14ac:dyDescent="0.25">
      <c r="A19" s="56"/>
      <c r="B19" s="222" t="s">
        <v>102</v>
      </c>
      <c r="C19" s="222"/>
      <c r="D19" s="222"/>
      <c r="E19" s="222"/>
      <c r="F19" s="222"/>
      <c r="G19" s="222"/>
      <c r="H19" s="222"/>
      <c r="I19" s="222"/>
      <c r="J19" s="135" t="s">
        <v>103</v>
      </c>
    </row>
    <row r="20" spans="1:10" x14ac:dyDescent="0.25">
      <c r="A20" s="56"/>
      <c r="B20" s="135" t="s">
        <v>89</v>
      </c>
      <c r="C20" s="223" t="s">
        <v>173</v>
      </c>
      <c r="D20" s="224"/>
      <c r="E20" s="224"/>
      <c r="F20" s="224"/>
      <c r="G20" s="224"/>
      <c r="H20" s="224"/>
      <c r="I20" s="225"/>
      <c r="J20" s="137">
        <v>2420.23</v>
      </c>
    </row>
    <row r="21" spans="1:10" x14ac:dyDescent="0.25">
      <c r="A21" s="56"/>
      <c r="B21" s="135" t="s">
        <v>101</v>
      </c>
      <c r="C21" s="206" t="s">
        <v>255</v>
      </c>
      <c r="D21" s="207"/>
      <c r="E21" s="207"/>
      <c r="F21" s="207"/>
      <c r="G21" s="207"/>
      <c r="H21" s="207"/>
      <c r="I21" s="208"/>
      <c r="J21" s="136">
        <f>J20*0.3</f>
        <v>726.06899999999996</v>
      </c>
    </row>
    <row r="22" spans="1:10" x14ac:dyDescent="0.25">
      <c r="A22" s="56"/>
      <c r="B22" s="135" t="s">
        <v>99</v>
      </c>
      <c r="C22" s="215" t="s">
        <v>263</v>
      </c>
      <c r="D22" s="216"/>
      <c r="E22" s="216"/>
      <c r="F22" s="216"/>
      <c r="G22" s="216"/>
      <c r="H22" s="216"/>
      <c r="I22" s="217"/>
      <c r="J22" s="133">
        <f>(J20+J21)*3</f>
        <v>9438.8970000000008</v>
      </c>
    </row>
    <row r="23" spans="1:10" x14ac:dyDescent="0.25">
      <c r="A23" s="56"/>
      <c r="B23" s="134" t="s">
        <v>97</v>
      </c>
      <c r="C23" s="245"/>
      <c r="D23" s="246"/>
      <c r="E23" s="246"/>
      <c r="F23" s="246"/>
      <c r="G23" s="246"/>
      <c r="H23" s="246"/>
      <c r="I23" s="247"/>
      <c r="J23" s="133"/>
    </row>
    <row r="24" spans="1:10" x14ac:dyDescent="0.25">
      <c r="A24" s="56"/>
      <c r="B24" s="248" t="s">
        <v>170</v>
      </c>
      <c r="C24" s="249"/>
      <c r="D24" s="249"/>
      <c r="E24" s="249"/>
      <c r="F24" s="249"/>
      <c r="G24" s="249"/>
      <c r="H24" s="249"/>
      <c r="I24" s="250"/>
      <c r="J24" s="132">
        <f>J22</f>
        <v>9438.8970000000008</v>
      </c>
    </row>
    <row r="25" spans="1:10" x14ac:dyDescent="0.25">
      <c r="A25" s="56"/>
      <c r="B25" s="251"/>
      <c r="C25" s="251"/>
      <c r="D25" s="251"/>
      <c r="E25" s="251"/>
      <c r="F25" s="251"/>
      <c r="G25" s="251"/>
      <c r="H25" s="251"/>
      <c r="I25" s="251"/>
      <c r="J25" s="251"/>
    </row>
    <row r="26" spans="1:10" x14ac:dyDescent="0.25">
      <c r="A26" s="56"/>
      <c r="B26" s="248" t="s">
        <v>100</v>
      </c>
      <c r="C26" s="249"/>
      <c r="D26" s="249"/>
      <c r="E26" s="249"/>
      <c r="F26" s="249"/>
      <c r="G26" s="249"/>
      <c r="H26" s="249"/>
      <c r="I26" s="250"/>
      <c r="J26" s="97" t="s">
        <v>103</v>
      </c>
    </row>
    <row r="27" spans="1:10" x14ac:dyDescent="0.25">
      <c r="A27" s="56"/>
      <c r="B27" s="97" t="s">
        <v>89</v>
      </c>
      <c r="C27" s="215" t="s">
        <v>90</v>
      </c>
      <c r="D27" s="216"/>
      <c r="E27" s="216"/>
      <c r="F27" s="216"/>
      <c r="G27" s="216"/>
      <c r="H27" s="216"/>
      <c r="I27" s="217"/>
      <c r="J27" s="92">
        <f>'Benefícios diários e mensais'!K15</f>
        <v>150.79859999999996</v>
      </c>
    </row>
    <row r="28" spans="1:10" x14ac:dyDescent="0.25">
      <c r="A28" s="56"/>
      <c r="B28" s="97" t="s">
        <v>101</v>
      </c>
      <c r="C28" s="215" t="s">
        <v>85</v>
      </c>
      <c r="D28" s="216"/>
      <c r="E28" s="216"/>
      <c r="F28" s="216"/>
      <c r="G28" s="216"/>
      <c r="H28" s="216"/>
      <c r="I28" s="217"/>
      <c r="J28" s="92">
        <f>'Benefícios diários e mensais'!K23</f>
        <v>505.46783999999997</v>
      </c>
    </row>
    <row r="29" spans="1:10" x14ac:dyDescent="0.25">
      <c r="A29" s="56"/>
      <c r="B29" s="97" t="s">
        <v>99</v>
      </c>
      <c r="C29" s="215" t="s">
        <v>81</v>
      </c>
      <c r="D29" s="216"/>
      <c r="E29" s="216"/>
      <c r="F29" s="216"/>
      <c r="G29" s="216"/>
      <c r="H29" s="216"/>
      <c r="I29" s="217"/>
      <c r="J29" s="92">
        <f>'Benefícios diários e mensais'!K32</f>
        <v>51.21</v>
      </c>
    </row>
    <row r="30" spans="1:10" x14ac:dyDescent="0.25">
      <c r="A30" s="56"/>
      <c r="B30" s="97" t="s">
        <v>97</v>
      </c>
      <c r="C30" s="231" t="s">
        <v>169</v>
      </c>
      <c r="D30" s="232"/>
      <c r="E30" s="232"/>
      <c r="F30" s="232"/>
      <c r="G30" s="232"/>
      <c r="H30" s="233"/>
      <c r="I30" s="234"/>
      <c r="J30" s="92">
        <f>'Benefícios diários e mensais'!K38</f>
        <v>59.653829040000005</v>
      </c>
    </row>
    <row r="31" spans="1:10" x14ac:dyDescent="0.25">
      <c r="A31" s="56"/>
      <c r="B31" s="97" t="s">
        <v>95</v>
      </c>
      <c r="C31" s="235" t="s">
        <v>74</v>
      </c>
      <c r="D31" s="236"/>
      <c r="E31" s="236"/>
      <c r="F31" s="236"/>
      <c r="G31" s="236"/>
      <c r="H31" s="237"/>
      <c r="I31" s="238"/>
      <c r="J31" s="131">
        <f>'Benefícios diários e mensais'!K44</f>
        <v>4.0780875500000002</v>
      </c>
    </row>
    <row r="32" spans="1:10" x14ac:dyDescent="0.25">
      <c r="A32" s="56"/>
      <c r="B32" s="97" t="s">
        <v>130</v>
      </c>
      <c r="C32" s="209" t="s">
        <v>168</v>
      </c>
      <c r="D32" s="210"/>
      <c r="E32" s="210"/>
      <c r="F32" s="210"/>
      <c r="G32" s="210"/>
      <c r="H32" s="219"/>
      <c r="I32" s="220"/>
      <c r="J32" s="92">
        <f>'Benefícios diários e mensais'!K52</f>
        <v>24.239999999999995</v>
      </c>
    </row>
    <row r="33" spans="1:10" x14ac:dyDescent="0.25">
      <c r="A33" s="56"/>
      <c r="B33" s="97" t="s">
        <v>128</v>
      </c>
      <c r="C33" s="239" t="s">
        <v>68</v>
      </c>
      <c r="D33" s="240"/>
      <c r="E33" s="240"/>
      <c r="F33" s="240"/>
      <c r="G33" s="240"/>
      <c r="H33" s="240"/>
      <c r="I33" s="241"/>
      <c r="J33" s="92">
        <f>'Benefícios diários e mensais'!K58</f>
        <v>29.82</v>
      </c>
    </row>
    <row r="34" spans="1:10" x14ac:dyDescent="0.25">
      <c r="A34" s="56"/>
      <c r="B34" s="98" t="s">
        <v>150</v>
      </c>
      <c r="C34" s="242" t="s">
        <v>66</v>
      </c>
      <c r="D34" s="243"/>
      <c r="E34" s="243"/>
      <c r="F34" s="243"/>
      <c r="G34" s="243"/>
      <c r="H34" s="243"/>
      <c r="I34" s="244"/>
      <c r="J34" s="92">
        <f>'Benefícios diários e mensais'!K66</f>
        <v>0.21720000000004802</v>
      </c>
    </row>
    <row r="35" spans="1:10" ht="15" customHeight="1" x14ac:dyDescent="0.25">
      <c r="A35" s="56"/>
      <c r="B35" s="98" t="s">
        <v>167</v>
      </c>
      <c r="C35" s="242" t="s">
        <v>63</v>
      </c>
      <c r="D35" s="243"/>
      <c r="E35" s="243"/>
      <c r="F35" s="243"/>
      <c r="G35" s="243"/>
      <c r="H35" s="243"/>
      <c r="I35" s="244"/>
      <c r="J35" s="92">
        <f>'Benefícios diários e mensais'!K72</f>
        <v>493.23</v>
      </c>
    </row>
    <row r="36" spans="1:10" ht="15" customHeight="1" x14ac:dyDescent="0.25">
      <c r="A36" s="56"/>
      <c r="B36" s="98" t="s">
        <v>166</v>
      </c>
      <c r="C36" s="259" t="s">
        <v>62</v>
      </c>
      <c r="D36" s="260"/>
      <c r="E36" s="260"/>
      <c r="F36" s="260"/>
      <c r="G36" s="260"/>
      <c r="H36" s="260"/>
      <c r="I36" s="261"/>
      <c r="J36" s="129">
        <f>'Benefícios diários e mensais'!K78</f>
        <v>25.844999999999999</v>
      </c>
    </row>
    <row r="37" spans="1:10" x14ac:dyDescent="0.25">
      <c r="A37" s="56"/>
      <c r="B37" s="130" t="s">
        <v>165</v>
      </c>
      <c r="C37" s="260" t="s">
        <v>9</v>
      </c>
      <c r="D37" s="260"/>
      <c r="E37" s="260"/>
      <c r="F37" s="260"/>
      <c r="G37" s="260"/>
      <c r="H37" s="260"/>
      <c r="I37" s="261"/>
      <c r="J37" s="129">
        <f>'B.C. Seg. a Dom. Diurno'!C41</f>
        <v>0</v>
      </c>
    </row>
    <row r="38" spans="1:10" x14ac:dyDescent="0.25">
      <c r="A38" s="56"/>
      <c r="B38" s="255" t="s">
        <v>164</v>
      </c>
      <c r="C38" s="256"/>
      <c r="D38" s="256"/>
      <c r="E38" s="256"/>
      <c r="F38" s="256"/>
      <c r="G38" s="256"/>
      <c r="H38" s="256"/>
      <c r="I38" s="257"/>
      <c r="J38" s="128">
        <f>SUM(J27:J37)</f>
        <v>1344.56055659</v>
      </c>
    </row>
    <row r="39" spans="1:10" x14ac:dyDescent="0.25">
      <c r="A39" s="56"/>
    </row>
    <row r="40" spans="1:10" x14ac:dyDescent="0.25">
      <c r="A40" s="56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x14ac:dyDescent="0.25">
      <c r="A41" s="56"/>
      <c r="B41" s="248" t="s">
        <v>98</v>
      </c>
      <c r="C41" s="249"/>
      <c r="D41" s="249"/>
      <c r="E41" s="249"/>
      <c r="F41" s="249"/>
      <c r="G41" s="249"/>
      <c r="H41" s="249"/>
      <c r="I41" s="250"/>
      <c r="J41" s="97" t="s">
        <v>103</v>
      </c>
    </row>
    <row r="42" spans="1:10" x14ac:dyDescent="0.25">
      <c r="A42" s="56"/>
      <c r="B42" s="97" t="s">
        <v>89</v>
      </c>
      <c r="C42" s="252" t="s">
        <v>163</v>
      </c>
      <c r="D42" s="253"/>
      <c r="E42" s="253"/>
      <c r="F42" s="253"/>
      <c r="G42" s="253"/>
      <c r="H42" s="253"/>
      <c r="I42" s="254"/>
      <c r="J42" s="91">
        <f>Materiais!F14</f>
        <v>56.075000000000003</v>
      </c>
    </row>
    <row r="43" spans="1:10" x14ac:dyDescent="0.25">
      <c r="A43" s="56"/>
      <c r="B43" s="97" t="s">
        <v>101</v>
      </c>
      <c r="C43" s="242" t="s">
        <v>20</v>
      </c>
      <c r="D43" s="243"/>
      <c r="E43" s="243"/>
      <c r="F43" s="243"/>
      <c r="G43" s="243"/>
      <c r="H43" s="243"/>
      <c r="I43" s="244"/>
      <c r="J43" s="91">
        <f>Materiais!F44</f>
        <v>69.156555555555556</v>
      </c>
    </row>
    <row r="44" spans="1:10" ht="15" customHeight="1" x14ac:dyDescent="0.25">
      <c r="A44" s="56"/>
      <c r="B44" s="98" t="s">
        <v>99</v>
      </c>
      <c r="C44" s="242" t="s">
        <v>9</v>
      </c>
      <c r="D44" s="243"/>
      <c r="E44" s="243"/>
      <c r="F44" s="243"/>
      <c r="G44" s="243"/>
      <c r="H44" s="243"/>
      <c r="I44" s="244"/>
      <c r="J44" s="92"/>
    </row>
    <row r="45" spans="1:10" x14ac:dyDescent="0.25">
      <c r="A45" s="56"/>
      <c r="B45" s="255" t="s">
        <v>160</v>
      </c>
      <c r="C45" s="256"/>
      <c r="D45" s="256"/>
      <c r="E45" s="256"/>
      <c r="F45" s="256"/>
      <c r="G45" s="256"/>
      <c r="H45" s="256"/>
      <c r="I45" s="257"/>
      <c r="J45" s="101">
        <f>SUM(J42:J44)</f>
        <v>125.23155555555556</v>
      </c>
    </row>
    <row r="46" spans="1:10" x14ac:dyDescent="0.25">
      <c r="A46" s="56"/>
      <c r="B46" s="258"/>
      <c r="C46" s="258"/>
      <c r="D46" s="258"/>
      <c r="E46" s="258"/>
      <c r="F46" s="258"/>
      <c r="G46" s="258"/>
      <c r="H46" s="258"/>
      <c r="I46" s="258"/>
      <c r="J46" s="258"/>
    </row>
    <row r="47" spans="1:10" x14ac:dyDescent="0.25">
      <c r="A47" s="56"/>
      <c r="B47" s="248" t="s">
        <v>159</v>
      </c>
      <c r="C47" s="249"/>
      <c r="D47" s="249"/>
      <c r="E47" s="249"/>
      <c r="F47" s="249"/>
      <c r="G47" s="249"/>
      <c r="H47" s="250"/>
      <c r="I47" s="127" t="s">
        <v>158</v>
      </c>
      <c r="J47" s="97" t="s">
        <v>103</v>
      </c>
    </row>
    <row r="48" spans="1:10" x14ac:dyDescent="0.25">
      <c r="A48" s="56"/>
      <c r="B48" s="267" t="s">
        <v>124</v>
      </c>
      <c r="C48" s="267"/>
      <c r="D48" s="267"/>
      <c r="E48" s="267"/>
      <c r="F48" s="267"/>
      <c r="G48" s="267"/>
      <c r="H48" s="267"/>
      <c r="I48" s="267"/>
      <c r="J48" s="267"/>
    </row>
    <row r="49" spans="1:10" x14ac:dyDescent="0.25">
      <c r="A49" s="56"/>
      <c r="B49" s="97" t="s">
        <v>89</v>
      </c>
      <c r="C49" s="218" t="s">
        <v>157</v>
      </c>
      <c r="D49" s="219"/>
      <c r="E49" s="219"/>
      <c r="F49" s="219"/>
      <c r="G49" s="219"/>
      <c r="H49" s="220"/>
      <c r="I49" s="115">
        <v>20</v>
      </c>
      <c r="J49" s="91">
        <f>J24*I49%</f>
        <v>1887.7794000000004</v>
      </c>
    </row>
    <row r="50" spans="1:10" x14ac:dyDescent="0.25">
      <c r="A50" s="56"/>
      <c r="B50" s="97" t="s">
        <v>101</v>
      </c>
      <c r="C50" s="218" t="s">
        <v>156</v>
      </c>
      <c r="D50" s="219"/>
      <c r="E50" s="219"/>
      <c r="F50" s="219"/>
      <c r="G50" s="219"/>
      <c r="H50" s="220"/>
      <c r="I50" s="115">
        <v>0</v>
      </c>
      <c r="J50" s="91">
        <f>J24*I50%</f>
        <v>0</v>
      </c>
    </row>
    <row r="51" spans="1:10" x14ac:dyDescent="0.25">
      <c r="A51" s="56"/>
      <c r="B51" s="97" t="s">
        <v>99</v>
      </c>
      <c r="C51" s="218" t="s">
        <v>155</v>
      </c>
      <c r="D51" s="219"/>
      <c r="E51" s="219"/>
      <c r="F51" s="219"/>
      <c r="G51" s="219"/>
      <c r="H51" s="220"/>
      <c r="I51" s="115">
        <v>0</v>
      </c>
      <c r="J51" s="91">
        <f>$I$30*I51%</f>
        <v>0</v>
      </c>
    </row>
    <row r="52" spans="1:10" x14ac:dyDescent="0.25">
      <c r="A52" s="56"/>
      <c r="B52" s="97" t="s">
        <v>97</v>
      </c>
      <c r="C52" s="218" t="s">
        <v>154</v>
      </c>
      <c r="D52" s="219"/>
      <c r="E52" s="219"/>
      <c r="F52" s="219"/>
      <c r="G52" s="219"/>
      <c r="H52" s="220"/>
      <c r="I52" s="115">
        <v>0</v>
      </c>
      <c r="J52" s="91">
        <f>$I$30*I52%</f>
        <v>0</v>
      </c>
    </row>
    <row r="53" spans="1:10" x14ac:dyDescent="0.25">
      <c r="A53" s="56"/>
      <c r="B53" s="97" t="s">
        <v>95</v>
      </c>
      <c r="C53" s="218" t="s">
        <v>153</v>
      </c>
      <c r="D53" s="219"/>
      <c r="E53" s="219"/>
      <c r="F53" s="219"/>
      <c r="G53" s="219"/>
      <c r="H53" s="220"/>
      <c r="I53" s="115">
        <v>0</v>
      </c>
      <c r="J53" s="91">
        <f>$I$30*I53%</f>
        <v>0</v>
      </c>
    </row>
    <row r="54" spans="1:10" x14ac:dyDescent="0.25">
      <c r="A54" s="56"/>
      <c r="B54" s="97" t="s">
        <v>130</v>
      </c>
      <c r="C54" s="218" t="s">
        <v>152</v>
      </c>
      <c r="D54" s="219"/>
      <c r="E54" s="219"/>
      <c r="F54" s="219"/>
      <c r="G54" s="219"/>
      <c r="H54" s="220"/>
      <c r="I54" s="115">
        <v>8</v>
      </c>
      <c r="J54" s="91">
        <f>J24*I54%</f>
        <v>755.11176000000012</v>
      </c>
    </row>
    <row r="55" spans="1:10" x14ac:dyDescent="0.25">
      <c r="A55" s="56"/>
      <c r="B55" s="97" t="s">
        <v>128</v>
      </c>
      <c r="C55" s="218" t="s">
        <v>151</v>
      </c>
      <c r="D55" s="219"/>
      <c r="E55" s="219"/>
      <c r="F55" s="219"/>
      <c r="G55" s="219"/>
      <c r="H55" s="220"/>
      <c r="I55" s="126">
        <v>1</v>
      </c>
      <c r="J55" s="91">
        <f>J24*I55%</f>
        <v>94.388970000000015</v>
      </c>
    </row>
    <row r="56" spans="1:10" x14ac:dyDescent="0.25">
      <c r="A56" s="56"/>
      <c r="B56" s="98" t="s">
        <v>150</v>
      </c>
      <c r="C56" s="263" t="s">
        <v>149</v>
      </c>
      <c r="D56" s="264"/>
      <c r="E56" s="264"/>
      <c r="F56" s="264"/>
      <c r="G56" s="264"/>
      <c r="H56" s="265"/>
      <c r="I56" s="125">
        <v>0</v>
      </c>
      <c r="J56" s="91">
        <f>$I$30*I56%</f>
        <v>0</v>
      </c>
    </row>
    <row r="57" spans="1:10" x14ac:dyDescent="0.25">
      <c r="A57" s="56"/>
      <c r="B57" s="248" t="s">
        <v>148</v>
      </c>
      <c r="C57" s="249"/>
      <c r="D57" s="249"/>
      <c r="E57" s="249"/>
      <c r="F57" s="249"/>
      <c r="G57" s="249"/>
      <c r="H57" s="250"/>
      <c r="I57" s="124">
        <f>SUM(I49:I56)</f>
        <v>29</v>
      </c>
      <c r="J57" s="123">
        <f>SUM(J49:J56)</f>
        <v>2737.2801300000006</v>
      </c>
    </row>
    <row r="58" spans="1:10" x14ac:dyDescent="0.25">
      <c r="A58" s="56"/>
      <c r="B58" s="121" t="s">
        <v>123</v>
      </c>
      <c r="C58" s="122"/>
      <c r="D58" s="122"/>
      <c r="E58" s="122"/>
      <c r="F58" s="122"/>
      <c r="G58" s="122"/>
      <c r="H58" s="266"/>
      <c r="I58" s="266"/>
      <c r="J58" s="266"/>
    </row>
    <row r="59" spans="1:10" x14ac:dyDescent="0.25">
      <c r="A59" s="56"/>
      <c r="B59" s="97" t="s">
        <v>89</v>
      </c>
      <c r="C59" s="218" t="s">
        <v>147</v>
      </c>
      <c r="D59" s="219"/>
      <c r="E59" s="219"/>
      <c r="F59" s="219"/>
      <c r="G59" s="219"/>
      <c r="H59" s="220"/>
      <c r="I59" s="115">
        <v>8.33</v>
      </c>
      <c r="J59" s="91">
        <f>J24*I59%</f>
        <v>786.26012010000011</v>
      </c>
    </row>
    <row r="60" spans="1:10" x14ac:dyDescent="0.25">
      <c r="A60" s="56"/>
      <c r="B60" s="97" t="s">
        <v>101</v>
      </c>
      <c r="C60" s="218" t="s">
        <v>146</v>
      </c>
      <c r="D60" s="219"/>
      <c r="E60" s="219"/>
      <c r="F60" s="219"/>
      <c r="G60" s="219"/>
      <c r="H60" s="220"/>
      <c r="I60" s="115">
        <v>2.78</v>
      </c>
      <c r="J60" s="91">
        <f>J24*I60%</f>
        <v>262.40133660000004</v>
      </c>
    </row>
    <row r="61" spans="1:10" ht="30" customHeight="1" x14ac:dyDescent="0.25">
      <c r="A61" s="56"/>
      <c r="B61" s="97" t="s">
        <v>99</v>
      </c>
      <c r="C61" s="263" t="s">
        <v>145</v>
      </c>
      <c r="D61" s="264"/>
      <c r="E61" s="264"/>
      <c r="F61" s="264"/>
      <c r="G61" s="264"/>
      <c r="H61" s="265"/>
      <c r="I61" s="116">
        <f>SUM(I59:I60)*I57/100</f>
        <v>3.2218999999999998</v>
      </c>
      <c r="J61" s="92">
        <f>J24*I61%</f>
        <v>304.11182244299999</v>
      </c>
    </row>
    <row r="62" spans="1:10" x14ac:dyDescent="0.25">
      <c r="A62" s="56"/>
      <c r="B62" s="248" t="s">
        <v>60</v>
      </c>
      <c r="C62" s="249"/>
      <c r="D62" s="249"/>
      <c r="E62" s="249"/>
      <c r="F62" s="249"/>
      <c r="G62" s="249"/>
      <c r="H62" s="250"/>
      <c r="I62" s="113">
        <f>SUM(I59:I61)</f>
        <v>14.331899999999999</v>
      </c>
      <c r="J62" s="101">
        <f>SUM(J59:J61)</f>
        <v>1352.7732791430001</v>
      </c>
    </row>
    <row r="63" spans="1:10" x14ac:dyDescent="0.25">
      <c r="A63" s="56"/>
      <c r="B63" s="121" t="s">
        <v>122</v>
      </c>
      <c r="C63" s="120"/>
      <c r="D63" s="120"/>
      <c r="E63" s="120"/>
      <c r="F63" s="120"/>
      <c r="G63" s="120"/>
      <c r="H63" s="268"/>
      <c r="I63" s="268"/>
      <c r="J63" s="268"/>
    </row>
    <row r="64" spans="1:10" x14ac:dyDescent="0.25">
      <c r="A64" s="56"/>
      <c r="B64" s="97" t="s">
        <v>89</v>
      </c>
      <c r="C64" s="218" t="s">
        <v>144</v>
      </c>
      <c r="D64" s="219"/>
      <c r="E64" s="219"/>
      <c r="F64" s="219"/>
      <c r="G64" s="219"/>
      <c r="H64" s="220"/>
      <c r="I64" s="116">
        <v>0.06</v>
      </c>
      <c r="J64" s="91">
        <f>J24*I64%</f>
        <v>5.6633382000000001</v>
      </c>
    </row>
    <row r="65" spans="1:10" ht="27.75" customHeight="1" x14ac:dyDescent="0.25">
      <c r="A65" s="56"/>
      <c r="B65" s="97" t="s">
        <v>101</v>
      </c>
      <c r="C65" s="263" t="s">
        <v>143</v>
      </c>
      <c r="D65" s="264"/>
      <c r="E65" s="264"/>
      <c r="F65" s="264"/>
      <c r="G65" s="264"/>
      <c r="H65" s="265"/>
      <c r="I65" s="116">
        <f>I64*I57/100</f>
        <v>1.7399999999999999E-2</v>
      </c>
      <c r="J65" s="91">
        <f>J24*I65%</f>
        <v>1.6423680780000001</v>
      </c>
    </row>
    <row r="66" spans="1:10" x14ac:dyDescent="0.25">
      <c r="A66" s="56"/>
      <c r="B66" s="248" t="s">
        <v>60</v>
      </c>
      <c r="C66" s="249"/>
      <c r="D66" s="249"/>
      <c r="E66" s="249"/>
      <c r="F66" s="249"/>
      <c r="G66" s="249"/>
      <c r="H66" s="250"/>
      <c r="I66" s="113">
        <f>SUM(I64:I65)</f>
        <v>7.7399999999999997E-2</v>
      </c>
      <c r="J66" s="101">
        <f>SUM(J64:J65)</f>
        <v>7.3057062780000006</v>
      </c>
    </row>
    <row r="67" spans="1:10" x14ac:dyDescent="0.25">
      <c r="A67" s="56"/>
      <c r="B67" s="121" t="s">
        <v>121</v>
      </c>
      <c r="C67" s="120"/>
      <c r="D67" s="120"/>
      <c r="E67" s="120"/>
      <c r="F67" s="120"/>
      <c r="G67" s="120"/>
      <c r="H67" s="268"/>
      <c r="I67" s="268"/>
      <c r="J67" s="268"/>
    </row>
    <row r="68" spans="1:10" x14ac:dyDescent="0.25">
      <c r="A68" s="56"/>
      <c r="B68" s="97" t="s">
        <v>89</v>
      </c>
      <c r="C68" s="218" t="s">
        <v>142</v>
      </c>
      <c r="D68" s="219"/>
      <c r="E68" s="219"/>
      <c r="F68" s="219"/>
      <c r="G68" s="219"/>
      <c r="H68" s="220"/>
      <c r="I68" s="119">
        <v>4.2000000000000003E-2</v>
      </c>
      <c r="J68" s="91">
        <f>J24*I68%</f>
        <v>3.9643367400000007</v>
      </c>
    </row>
    <row r="69" spans="1:10" ht="25.5" customHeight="1" x14ac:dyDescent="0.25">
      <c r="A69" s="56"/>
      <c r="B69" s="97" t="s">
        <v>101</v>
      </c>
      <c r="C69" s="218" t="s">
        <v>141</v>
      </c>
      <c r="D69" s="219"/>
      <c r="E69" s="219"/>
      <c r="F69" s="219"/>
      <c r="G69" s="219"/>
      <c r="H69" s="220"/>
      <c r="I69" s="119">
        <v>3.0000000000000001E-3</v>
      </c>
      <c r="J69" s="92">
        <f>J24*I69%</f>
        <v>0.28316691000000005</v>
      </c>
    </row>
    <row r="70" spans="1:10" x14ac:dyDescent="0.25">
      <c r="A70" s="56"/>
      <c r="B70" s="97" t="s">
        <v>99</v>
      </c>
      <c r="C70" s="218" t="s">
        <v>140</v>
      </c>
      <c r="D70" s="219"/>
      <c r="E70" s="219"/>
      <c r="F70" s="219"/>
      <c r="G70" s="219"/>
      <c r="H70" s="220"/>
      <c r="I70" s="119">
        <v>1.68</v>
      </c>
      <c r="J70" s="91">
        <f>J24*I70%</f>
        <v>158.57346960000001</v>
      </c>
    </row>
    <row r="71" spans="1:10" x14ac:dyDescent="0.25">
      <c r="A71" s="56"/>
      <c r="B71" s="97" t="s">
        <v>97</v>
      </c>
      <c r="C71" s="218" t="s">
        <v>139</v>
      </c>
      <c r="D71" s="219"/>
      <c r="E71" s="219"/>
      <c r="F71" s="219"/>
      <c r="G71" s="219"/>
      <c r="H71" s="220"/>
      <c r="I71" s="119">
        <v>4.0000000000000001E-3</v>
      </c>
      <c r="J71" s="91">
        <f>J24*I71%</f>
        <v>0.37755588000000007</v>
      </c>
    </row>
    <row r="72" spans="1:10" ht="26.25" customHeight="1" x14ac:dyDescent="0.25">
      <c r="A72" s="56"/>
      <c r="B72" s="97" t="s">
        <v>95</v>
      </c>
      <c r="C72" s="263" t="s">
        <v>138</v>
      </c>
      <c r="D72" s="264"/>
      <c r="E72" s="264"/>
      <c r="F72" s="264"/>
      <c r="G72" s="264"/>
      <c r="H72" s="265"/>
      <c r="I72" s="119">
        <f>I71*I57/100</f>
        <v>1.16E-3</v>
      </c>
      <c r="J72" s="91">
        <f>J24*I72%</f>
        <v>0.10949120520000001</v>
      </c>
    </row>
    <row r="73" spans="1:10" x14ac:dyDescent="0.25">
      <c r="A73" s="56"/>
      <c r="B73" s="97" t="s">
        <v>130</v>
      </c>
      <c r="C73" s="212" t="s">
        <v>137</v>
      </c>
      <c r="D73" s="213"/>
      <c r="E73" s="213"/>
      <c r="F73" s="213"/>
      <c r="G73" s="213"/>
      <c r="H73" s="214"/>
      <c r="I73" s="119">
        <v>0.16</v>
      </c>
      <c r="J73" s="91">
        <f>J24*I73%</f>
        <v>15.102235200000003</v>
      </c>
    </row>
    <row r="74" spans="1:10" x14ac:dyDescent="0.25">
      <c r="A74" s="56"/>
      <c r="B74" s="248" t="s">
        <v>60</v>
      </c>
      <c r="C74" s="249"/>
      <c r="D74" s="249"/>
      <c r="E74" s="249"/>
      <c r="F74" s="249"/>
      <c r="G74" s="249"/>
      <c r="H74" s="250"/>
      <c r="I74" s="118">
        <f>SUM(I68:I73)</f>
        <v>1.8901599999999998</v>
      </c>
      <c r="J74" s="117">
        <f>SUM(J68:J73)</f>
        <v>178.41025553519998</v>
      </c>
    </row>
    <row r="75" spans="1:10" ht="15" customHeight="1" x14ac:dyDescent="0.25">
      <c r="A75" s="56"/>
      <c r="B75" s="273" t="s">
        <v>136</v>
      </c>
      <c r="C75" s="273"/>
      <c r="D75" s="273"/>
      <c r="E75" s="273"/>
      <c r="F75" s="273"/>
      <c r="G75" s="273"/>
      <c r="H75" s="273"/>
      <c r="I75" s="273"/>
      <c r="J75" s="273"/>
    </row>
    <row r="76" spans="1:10" x14ac:dyDescent="0.25">
      <c r="A76" s="56"/>
      <c r="B76" s="97" t="s">
        <v>89</v>
      </c>
      <c r="C76" s="218" t="s">
        <v>135</v>
      </c>
      <c r="D76" s="219"/>
      <c r="E76" s="219"/>
      <c r="F76" s="219"/>
      <c r="G76" s="219"/>
      <c r="H76" s="220"/>
      <c r="I76" s="116">
        <v>8.33</v>
      </c>
      <c r="J76" s="91">
        <f>J24*I76%</f>
        <v>786.26012010000011</v>
      </c>
    </row>
    <row r="77" spans="1:10" x14ac:dyDescent="0.25">
      <c r="A77" s="56"/>
      <c r="B77" s="97" t="s">
        <v>101</v>
      </c>
      <c r="C77" s="218" t="s">
        <v>134</v>
      </c>
      <c r="D77" s="219"/>
      <c r="E77" s="219"/>
      <c r="F77" s="219"/>
      <c r="G77" s="219"/>
      <c r="H77" s="220"/>
      <c r="I77" s="116">
        <v>1.66</v>
      </c>
      <c r="J77" s="91">
        <f>J24*I77%</f>
        <v>156.68569020000001</v>
      </c>
    </row>
    <row r="78" spans="1:10" x14ac:dyDescent="0.25">
      <c r="A78" s="56"/>
      <c r="B78" s="97" t="s">
        <v>99</v>
      </c>
      <c r="C78" s="218" t="s">
        <v>133</v>
      </c>
      <c r="D78" s="219"/>
      <c r="E78" s="219"/>
      <c r="F78" s="219"/>
      <c r="G78" s="219"/>
      <c r="H78" s="220"/>
      <c r="I78" s="116">
        <v>0.02</v>
      </c>
      <c r="J78" s="91">
        <f>J24*I78%</f>
        <v>1.8877794000000003</v>
      </c>
    </row>
    <row r="79" spans="1:10" x14ac:dyDescent="0.25">
      <c r="A79" s="56"/>
      <c r="B79" s="97" t="s">
        <v>97</v>
      </c>
      <c r="C79" s="218" t="s">
        <v>132</v>
      </c>
      <c r="D79" s="219"/>
      <c r="E79" s="219"/>
      <c r="F79" s="219"/>
      <c r="G79" s="219"/>
      <c r="H79" s="220"/>
      <c r="I79" s="116">
        <v>0.28000000000000003</v>
      </c>
      <c r="J79" s="91">
        <f>J24*I79%</f>
        <v>26.428911600000006</v>
      </c>
    </row>
    <row r="80" spans="1:10" x14ac:dyDescent="0.25">
      <c r="A80" s="56"/>
      <c r="B80" s="97" t="s">
        <v>95</v>
      </c>
      <c r="C80" s="218" t="s">
        <v>131</v>
      </c>
      <c r="D80" s="269"/>
      <c r="E80" s="269"/>
      <c r="F80" s="269"/>
      <c r="G80" s="269"/>
      <c r="H80" s="269"/>
      <c r="I80" s="116">
        <v>0.03</v>
      </c>
      <c r="J80" s="91">
        <f>J24*I80%</f>
        <v>2.8316691</v>
      </c>
    </row>
    <row r="81" spans="1:15" x14ac:dyDescent="0.25">
      <c r="A81" s="56"/>
      <c r="B81" s="97" t="s">
        <v>130</v>
      </c>
      <c r="C81" s="270" t="s">
        <v>129</v>
      </c>
      <c r="D81" s="271"/>
      <c r="E81" s="272"/>
      <c r="F81" s="272"/>
      <c r="G81" s="272"/>
      <c r="H81" s="272"/>
      <c r="I81" s="115"/>
      <c r="J81" s="91">
        <f>J24*I81%</f>
        <v>0</v>
      </c>
    </row>
    <row r="82" spans="1:15" ht="26.25" customHeight="1" x14ac:dyDescent="0.25">
      <c r="A82" s="56"/>
      <c r="B82" s="98" t="s">
        <v>128</v>
      </c>
      <c r="C82" s="209" t="s">
        <v>127</v>
      </c>
      <c r="D82" s="210"/>
      <c r="E82" s="210"/>
      <c r="F82" s="210"/>
      <c r="G82" s="210"/>
      <c r="H82" s="210"/>
      <c r="I82" s="114">
        <f>SUM(I76:I81)*I57/100</f>
        <v>2.9927999999999999</v>
      </c>
      <c r="J82" s="91">
        <f>J24*I82%</f>
        <v>282.48730941600002</v>
      </c>
    </row>
    <row r="83" spans="1:15" x14ac:dyDescent="0.25">
      <c r="A83" s="56"/>
      <c r="B83" s="248" t="s">
        <v>60</v>
      </c>
      <c r="C83" s="249"/>
      <c r="D83" s="249"/>
      <c r="E83" s="249"/>
      <c r="F83" s="249"/>
      <c r="G83" s="249"/>
      <c r="H83" s="250"/>
      <c r="I83" s="113">
        <f>SUM(I76:I82)</f>
        <v>13.312799999999999</v>
      </c>
      <c r="J83" s="101">
        <f>SUM(J76:J82)</f>
        <v>1256.5814798160002</v>
      </c>
    </row>
    <row r="84" spans="1:15" x14ac:dyDescent="0.25">
      <c r="A84" s="56"/>
      <c r="B84" s="248" t="s">
        <v>126</v>
      </c>
      <c r="C84" s="249"/>
      <c r="D84" s="249"/>
      <c r="E84" s="249"/>
      <c r="F84" s="249"/>
      <c r="G84" s="249"/>
      <c r="H84" s="250"/>
      <c r="I84" s="113">
        <f>SUM(I57+I62+I66+I74+I83)</f>
        <v>58.612259999999992</v>
      </c>
      <c r="J84" s="101">
        <f>SUM(J57+J62+J66+J74+J83)</f>
        <v>5532.3508507722008</v>
      </c>
    </row>
    <row r="85" spans="1:15" x14ac:dyDescent="0.25">
      <c r="A85" s="56"/>
      <c r="B85" s="279"/>
      <c r="C85" s="279"/>
      <c r="D85" s="279"/>
      <c r="E85" s="279"/>
      <c r="F85" s="279"/>
      <c r="G85" s="279"/>
      <c r="H85" s="279"/>
      <c r="I85" s="279"/>
      <c r="J85" s="279"/>
    </row>
    <row r="86" spans="1:15" x14ac:dyDescent="0.25">
      <c r="A86" s="56"/>
      <c r="B86" s="255" t="s">
        <v>125</v>
      </c>
      <c r="C86" s="256"/>
      <c r="D86" s="256"/>
      <c r="E86" s="256"/>
      <c r="F86" s="256"/>
      <c r="G86" s="256"/>
      <c r="H86" s="256"/>
      <c r="I86" s="256"/>
      <c r="J86" s="257"/>
    </row>
    <row r="87" spans="1:15" x14ac:dyDescent="0.25">
      <c r="A87" s="56"/>
      <c r="B87" s="274" t="s">
        <v>124</v>
      </c>
      <c r="C87" s="275"/>
      <c r="D87" s="275"/>
      <c r="E87" s="275"/>
      <c r="F87" s="275"/>
      <c r="G87" s="275"/>
      <c r="H87" s="275"/>
      <c r="I87" s="276"/>
      <c r="J87" s="112">
        <f>J57</f>
        <v>2737.2801300000006</v>
      </c>
    </row>
    <row r="88" spans="1:15" x14ac:dyDescent="0.25">
      <c r="A88" s="56"/>
      <c r="B88" s="274" t="s">
        <v>123</v>
      </c>
      <c r="C88" s="275"/>
      <c r="D88" s="275"/>
      <c r="E88" s="275"/>
      <c r="F88" s="275"/>
      <c r="G88" s="275"/>
      <c r="H88" s="275"/>
      <c r="I88" s="276"/>
      <c r="J88" s="112">
        <f>J62</f>
        <v>1352.7732791430001</v>
      </c>
    </row>
    <row r="89" spans="1:15" x14ac:dyDescent="0.25">
      <c r="A89" s="56"/>
      <c r="B89" s="274" t="s">
        <v>122</v>
      </c>
      <c r="C89" s="275"/>
      <c r="D89" s="275"/>
      <c r="E89" s="275"/>
      <c r="F89" s="275"/>
      <c r="G89" s="275"/>
      <c r="H89" s="275"/>
      <c r="I89" s="276"/>
      <c r="J89" s="112">
        <f>J66</f>
        <v>7.3057062780000006</v>
      </c>
    </row>
    <row r="90" spans="1:15" x14ac:dyDescent="0.25">
      <c r="A90" s="56"/>
      <c r="B90" s="274" t="s">
        <v>121</v>
      </c>
      <c r="C90" s="275"/>
      <c r="D90" s="275"/>
      <c r="E90" s="275"/>
      <c r="F90" s="275"/>
      <c r="G90" s="275"/>
      <c r="H90" s="275"/>
      <c r="I90" s="276"/>
      <c r="J90" s="112">
        <f>J74</f>
        <v>178.41025553519998</v>
      </c>
    </row>
    <row r="91" spans="1:15" x14ac:dyDescent="0.25">
      <c r="A91" s="56"/>
      <c r="B91" s="274" t="s">
        <v>120</v>
      </c>
      <c r="C91" s="275"/>
      <c r="D91" s="275"/>
      <c r="E91" s="275"/>
      <c r="F91" s="275"/>
      <c r="G91" s="275"/>
      <c r="H91" s="275"/>
      <c r="I91" s="276"/>
      <c r="J91" s="112">
        <f>J83</f>
        <v>1256.5814798160002</v>
      </c>
    </row>
    <row r="92" spans="1:15" ht="15.75" x14ac:dyDescent="0.25">
      <c r="A92" s="56"/>
      <c r="B92" s="255" t="s">
        <v>119</v>
      </c>
      <c r="C92" s="256"/>
      <c r="D92" s="256"/>
      <c r="E92" s="256"/>
      <c r="F92" s="256"/>
      <c r="G92" s="256"/>
      <c r="H92" s="256"/>
      <c r="I92" s="257"/>
      <c r="J92" s="101">
        <f>SUM(J87:J91)</f>
        <v>5532.3508507722008</v>
      </c>
      <c r="L92" s="277"/>
      <c r="M92" s="277"/>
      <c r="N92" s="278"/>
      <c r="O92" s="278"/>
    </row>
    <row r="93" spans="1:15" ht="15.75" x14ac:dyDescent="0.25">
      <c r="A93" s="56"/>
      <c r="B93" s="84"/>
      <c r="C93" s="84"/>
      <c r="D93" s="84"/>
      <c r="E93" s="84"/>
      <c r="F93" s="84"/>
      <c r="G93" s="84"/>
      <c r="H93" s="84"/>
      <c r="I93" s="84"/>
      <c r="J93" s="100"/>
      <c r="L93" s="277"/>
      <c r="M93" s="277"/>
      <c r="N93" s="175"/>
      <c r="O93" s="175"/>
    </row>
    <row r="94" spans="1:15" ht="15.75" x14ac:dyDescent="0.25">
      <c r="A94" s="56"/>
      <c r="B94" s="248" t="s">
        <v>118</v>
      </c>
      <c r="C94" s="249"/>
      <c r="D94" s="249"/>
      <c r="E94" s="249"/>
      <c r="F94" s="249"/>
      <c r="G94" s="249"/>
      <c r="H94" s="249"/>
      <c r="I94" s="250"/>
      <c r="J94" s="101">
        <f>J24+J38+J45+J84</f>
        <v>16441.039962917759</v>
      </c>
      <c r="L94" s="277"/>
      <c r="M94" s="277"/>
      <c r="N94" s="175"/>
      <c r="O94" s="175"/>
    </row>
    <row r="95" spans="1:15" ht="15.75" x14ac:dyDescent="0.25">
      <c r="A95" s="56"/>
      <c r="B95" s="106"/>
      <c r="C95" s="107"/>
      <c r="D95" s="107"/>
      <c r="E95" s="106"/>
      <c r="F95" s="106"/>
      <c r="G95" s="106"/>
      <c r="H95" s="106"/>
      <c r="I95" s="204"/>
      <c r="J95" s="204"/>
      <c r="L95" s="277"/>
      <c r="M95" s="277"/>
      <c r="N95" s="294"/>
      <c r="O95" s="294"/>
    </row>
    <row r="96" spans="1:15" x14ac:dyDescent="0.25">
      <c r="A96" s="56"/>
      <c r="B96" s="248" t="s">
        <v>117</v>
      </c>
      <c r="C96" s="249"/>
      <c r="D96" s="249"/>
      <c r="E96" s="249"/>
      <c r="F96" s="249"/>
      <c r="G96" s="249"/>
      <c r="H96" s="249"/>
      <c r="I96" s="105" t="s">
        <v>116</v>
      </c>
      <c r="J96" s="97" t="s">
        <v>103</v>
      </c>
      <c r="L96" s="295"/>
      <c r="M96" s="189"/>
      <c r="N96" s="56"/>
      <c r="O96" s="56"/>
    </row>
    <row r="97" spans="1:15" x14ac:dyDescent="0.25">
      <c r="A97" s="56"/>
      <c r="B97" s="97" t="s">
        <v>89</v>
      </c>
      <c r="C97" s="228" t="s">
        <v>115</v>
      </c>
      <c r="D97" s="229"/>
      <c r="E97" s="229"/>
      <c r="F97" s="229"/>
      <c r="G97" s="229"/>
      <c r="H97" s="229"/>
      <c r="I97" s="104">
        <v>0.01</v>
      </c>
      <c r="J97" s="91">
        <f>J94*I97</f>
        <v>164.41039962917759</v>
      </c>
      <c r="L97" s="302"/>
      <c r="M97" s="302"/>
      <c r="N97" s="176"/>
      <c r="O97" s="176"/>
    </row>
    <row r="98" spans="1:15" x14ac:dyDescent="0.25">
      <c r="A98" s="56"/>
      <c r="B98" s="97" t="s">
        <v>101</v>
      </c>
      <c r="C98" s="218" t="s">
        <v>6</v>
      </c>
      <c r="D98" s="219"/>
      <c r="E98" s="219"/>
      <c r="F98" s="219"/>
      <c r="G98" s="219"/>
      <c r="H98" s="219"/>
      <c r="I98" s="104">
        <v>2.4817534419999999E-2</v>
      </c>
      <c r="J98" s="91">
        <f>(J94+J97)*I98</f>
        <v>412.10633593211008</v>
      </c>
      <c r="L98" s="324"/>
      <c r="M98" s="324"/>
      <c r="N98" s="197"/>
      <c r="O98" s="197"/>
    </row>
    <row r="99" spans="1:15" x14ac:dyDescent="0.25">
      <c r="A99" s="56"/>
      <c r="B99" s="280" t="s">
        <v>99</v>
      </c>
      <c r="C99" s="209" t="s">
        <v>114</v>
      </c>
      <c r="D99" s="272"/>
      <c r="E99" s="272"/>
      <c r="F99" s="272"/>
      <c r="G99" s="272"/>
      <c r="H99" s="272"/>
      <c r="I99" s="282">
        <f>SUM(F100:F105)</f>
        <v>4.9000000000000002E-2</v>
      </c>
      <c r="J99" s="283">
        <f>SUM(G100:H105)</f>
        <v>876.82468793425164</v>
      </c>
    </row>
    <row r="100" spans="1:15" x14ac:dyDescent="0.25">
      <c r="A100" s="56"/>
      <c r="B100" s="280"/>
      <c r="C100" s="286" t="s">
        <v>113</v>
      </c>
      <c r="D100" s="287"/>
      <c r="E100" s="103" t="s">
        <v>3</v>
      </c>
      <c r="F100" s="102">
        <v>4.7000000000000002E-3</v>
      </c>
      <c r="G100" s="292">
        <f>((J94+J97+J98)*F100)/(1-I99)</f>
        <v>84.103592516142513</v>
      </c>
      <c r="H100" s="293"/>
      <c r="I100" s="282"/>
      <c r="J100" s="284"/>
    </row>
    <row r="101" spans="1:15" x14ac:dyDescent="0.25">
      <c r="A101" s="56"/>
      <c r="B101" s="280"/>
      <c r="C101" s="288"/>
      <c r="D101" s="289"/>
      <c r="E101" s="103" t="s">
        <v>2</v>
      </c>
      <c r="F101" s="102">
        <v>2.4299999999999999E-2</v>
      </c>
      <c r="G101" s="292">
        <f>((J94+J97+J98)*F101)/(1-I99)</f>
        <v>434.83346768984313</v>
      </c>
      <c r="H101" s="293"/>
      <c r="I101" s="282"/>
      <c r="J101" s="284"/>
    </row>
    <row r="102" spans="1:15" x14ac:dyDescent="0.25">
      <c r="A102" s="56"/>
      <c r="B102" s="280"/>
      <c r="C102" s="290"/>
      <c r="D102" s="291"/>
      <c r="E102" s="103" t="s">
        <v>112</v>
      </c>
      <c r="F102" s="102"/>
      <c r="G102" s="292"/>
      <c r="H102" s="293"/>
      <c r="I102" s="282"/>
      <c r="J102" s="284"/>
    </row>
    <row r="103" spans="1:15" x14ac:dyDescent="0.25">
      <c r="A103" s="56"/>
      <c r="B103" s="280"/>
      <c r="C103" s="296" t="s">
        <v>111</v>
      </c>
      <c r="D103" s="297"/>
      <c r="E103" s="103"/>
      <c r="F103" s="102"/>
      <c r="G103" s="292"/>
      <c r="H103" s="293"/>
      <c r="I103" s="282"/>
      <c r="J103" s="284"/>
    </row>
    <row r="104" spans="1:15" x14ac:dyDescent="0.25">
      <c r="A104" s="56"/>
      <c r="B104" s="280"/>
      <c r="C104" s="298"/>
      <c r="D104" s="299"/>
      <c r="E104" s="103" t="s">
        <v>110</v>
      </c>
      <c r="F104" s="102">
        <v>0.02</v>
      </c>
      <c r="G104" s="292">
        <f>((J94+J97+J98)*F104)/(1-I99)</f>
        <v>357.88762772826595</v>
      </c>
      <c r="H104" s="293"/>
      <c r="I104" s="282"/>
      <c r="J104" s="284"/>
    </row>
    <row r="105" spans="1:15" x14ac:dyDescent="0.25">
      <c r="A105" s="56"/>
      <c r="B105" s="281"/>
      <c r="C105" s="300" t="s">
        <v>109</v>
      </c>
      <c r="D105" s="301"/>
      <c r="E105" s="103" t="s">
        <v>108</v>
      </c>
      <c r="F105" s="102"/>
      <c r="G105" s="292"/>
      <c r="H105" s="293"/>
      <c r="I105" s="282"/>
      <c r="J105" s="285"/>
    </row>
    <row r="106" spans="1:15" x14ac:dyDescent="0.25">
      <c r="A106" s="56"/>
      <c r="B106" s="255" t="s">
        <v>107</v>
      </c>
      <c r="C106" s="256"/>
      <c r="D106" s="256"/>
      <c r="E106" s="256"/>
      <c r="F106" s="256"/>
      <c r="G106" s="256"/>
      <c r="H106" s="256"/>
      <c r="I106" s="257"/>
      <c r="J106" s="101">
        <f>SUM(J97:J105)</f>
        <v>1453.3414234955394</v>
      </c>
    </row>
    <row r="107" spans="1:15" ht="13.5" customHeight="1" x14ac:dyDescent="0.25">
      <c r="B107" s="248" t="s">
        <v>106</v>
      </c>
      <c r="C107" s="249"/>
      <c r="D107" s="249"/>
      <c r="E107" s="249"/>
      <c r="F107" s="249"/>
      <c r="G107" s="249"/>
      <c r="H107" s="249"/>
      <c r="I107" s="250"/>
      <c r="J107" s="101">
        <f>SUM(J111:J114)</f>
        <v>16441.039962917759</v>
      </c>
    </row>
    <row r="108" spans="1:15" ht="21" customHeight="1" x14ac:dyDescent="0.25">
      <c r="B108" s="87"/>
      <c r="C108" s="87"/>
      <c r="D108" s="87"/>
      <c r="E108" s="87"/>
      <c r="F108" s="87"/>
      <c r="G108" s="87"/>
      <c r="H108" s="87"/>
      <c r="I108" s="87"/>
      <c r="J108" s="100"/>
    </row>
    <row r="109" spans="1:15" ht="18" customHeight="1" x14ac:dyDescent="0.25">
      <c r="B109" s="315" t="s">
        <v>105</v>
      </c>
      <c r="C109" s="316"/>
      <c r="D109" s="316"/>
      <c r="E109" s="316"/>
      <c r="F109" s="316"/>
      <c r="G109" s="316"/>
      <c r="H109" s="316"/>
      <c r="I109" s="316"/>
      <c r="J109" s="317"/>
    </row>
    <row r="110" spans="1:15" ht="18" customHeight="1" x14ac:dyDescent="0.25">
      <c r="B110" s="318" t="s">
        <v>104</v>
      </c>
      <c r="C110" s="319"/>
      <c r="D110" s="319"/>
      <c r="E110" s="319"/>
      <c r="F110" s="319"/>
      <c r="G110" s="319"/>
      <c r="H110" s="319"/>
      <c r="I110" s="320"/>
      <c r="J110" s="99" t="s">
        <v>103</v>
      </c>
    </row>
    <row r="111" spans="1:15" ht="18" customHeight="1" x14ac:dyDescent="0.25">
      <c r="B111" s="97" t="s">
        <v>89</v>
      </c>
      <c r="C111" s="321" t="s">
        <v>102</v>
      </c>
      <c r="D111" s="322"/>
      <c r="E111" s="322"/>
      <c r="F111" s="322"/>
      <c r="G111" s="322"/>
      <c r="H111" s="322"/>
      <c r="I111" s="323"/>
      <c r="J111" s="96">
        <f>J24</f>
        <v>9438.8970000000008</v>
      </c>
    </row>
    <row r="112" spans="1:15" ht="21" customHeight="1" x14ac:dyDescent="0.25">
      <c r="B112" s="97" t="s">
        <v>101</v>
      </c>
      <c r="C112" s="303" t="s">
        <v>100</v>
      </c>
      <c r="D112" s="304"/>
      <c r="E112" s="304"/>
      <c r="F112" s="304"/>
      <c r="G112" s="304"/>
      <c r="H112" s="304"/>
      <c r="I112" s="305"/>
      <c r="J112" s="96">
        <f>J38</f>
        <v>1344.56055659</v>
      </c>
    </row>
    <row r="113" spans="2:10" ht="16.5" customHeight="1" x14ac:dyDescent="0.25">
      <c r="B113" s="97" t="s">
        <v>99</v>
      </c>
      <c r="C113" s="303" t="s">
        <v>98</v>
      </c>
      <c r="D113" s="304"/>
      <c r="E113" s="304"/>
      <c r="F113" s="304"/>
      <c r="G113" s="304"/>
      <c r="H113" s="304"/>
      <c r="I113" s="305"/>
      <c r="J113" s="96">
        <f>J45</f>
        <v>125.23155555555556</v>
      </c>
    </row>
    <row r="114" spans="2:10" ht="12.75" customHeight="1" x14ac:dyDescent="0.25">
      <c r="B114" s="98" t="s">
        <v>97</v>
      </c>
      <c r="C114" s="306" t="s">
        <v>96</v>
      </c>
      <c r="D114" s="307"/>
      <c r="E114" s="307"/>
      <c r="F114" s="307"/>
      <c r="G114" s="307"/>
      <c r="H114" s="307"/>
      <c r="I114" s="308"/>
      <c r="J114" s="96">
        <f>J92</f>
        <v>5532.3508507722008</v>
      </c>
    </row>
    <row r="115" spans="2:10" ht="15.75" customHeight="1" x14ac:dyDescent="0.25">
      <c r="B115" s="97" t="s">
        <v>95</v>
      </c>
      <c r="C115" s="309" t="s">
        <v>94</v>
      </c>
      <c r="D115" s="310"/>
      <c r="E115" s="310"/>
      <c r="F115" s="310"/>
      <c r="G115" s="310"/>
      <c r="H115" s="310"/>
      <c r="I115" s="311"/>
      <c r="J115" s="96">
        <f>J106</f>
        <v>1453.3414234955394</v>
      </c>
    </row>
    <row r="116" spans="2:10" x14ac:dyDescent="0.25">
      <c r="B116" s="312"/>
      <c r="C116" s="313"/>
      <c r="D116" s="313"/>
      <c r="E116" s="313"/>
      <c r="F116" s="313"/>
      <c r="G116" s="313"/>
      <c r="H116" s="313"/>
      <c r="I116" s="314"/>
      <c r="J116" s="95">
        <f>SUM(J111:J115)</f>
        <v>17894.381386413297</v>
      </c>
    </row>
    <row r="119" spans="2:10" x14ac:dyDescent="0.25">
      <c r="J119" s="166"/>
    </row>
  </sheetData>
  <mergeCells count="125">
    <mergeCell ref="L93:M93"/>
    <mergeCell ref="L94:M94"/>
    <mergeCell ref="C113:I113"/>
    <mergeCell ref="C114:I114"/>
    <mergeCell ref="C115:I115"/>
    <mergeCell ref="B116:I116"/>
    <mergeCell ref="B106:I106"/>
    <mergeCell ref="B107:I107"/>
    <mergeCell ref="B109:J109"/>
    <mergeCell ref="B110:I110"/>
    <mergeCell ref="C111:I111"/>
    <mergeCell ref="C112:I112"/>
    <mergeCell ref="L98:M98"/>
    <mergeCell ref="N98:O98"/>
    <mergeCell ref="B99:B105"/>
    <mergeCell ref="C99:H99"/>
    <mergeCell ref="I99:I105"/>
    <mergeCell ref="J99:J105"/>
    <mergeCell ref="C100:D102"/>
    <mergeCell ref="G100:H100"/>
    <mergeCell ref="B94:I94"/>
    <mergeCell ref="I95:J95"/>
    <mergeCell ref="L95:M95"/>
    <mergeCell ref="N95:O95"/>
    <mergeCell ref="B96:H96"/>
    <mergeCell ref="L96:M96"/>
    <mergeCell ref="G101:H101"/>
    <mergeCell ref="G102:H102"/>
    <mergeCell ref="C103:D104"/>
    <mergeCell ref="G103:H103"/>
    <mergeCell ref="G104:H104"/>
    <mergeCell ref="C105:D105"/>
    <mergeCell ref="G105:H105"/>
    <mergeCell ref="C97:H97"/>
    <mergeCell ref="C98:H98"/>
    <mergeCell ref="L97:M97"/>
    <mergeCell ref="B89:I89"/>
    <mergeCell ref="B90:I90"/>
    <mergeCell ref="B91:I91"/>
    <mergeCell ref="B92:I92"/>
    <mergeCell ref="L92:M92"/>
    <mergeCell ref="N92:O92"/>
    <mergeCell ref="B83:H83"/>
    <mergeCell ref="B84:H84"/>
    <mergeCell ref="B85:J85"/>
    <mergeCell ref="B86:J86"/>
    <mergeCell ref="B87:I87"/>
    <mergeCell ref="B88:I88"/>
    <mergeCell ref="C77:H77"/>
    <mergeCell ref="C78:H78"/>
    <mergeCell ref="C79:H79"/>
    <mergeCell ref="C80:H80"/>
    <mergeCell ref="C81:H81"/>
    <mergeCell ref="C82:H82"/>
    <mergeCell ref="C71:H71"/>
    <mergeCell ref="C72:H72"/>
    <mergeCell ref="C73:H73"/>
    <mergeCell ref="B74:H74"/>
    <mergeCell ref="B75:J75"/>
    <mergeCell ref="C76:H76"/>
    <mergeCell ref="C65:H65"/>
    <mergeCell ref="B66:H66"/>
    <mergeCell ref="H67:J67"/>
    <mergeCell ref="C68:H68"/>
    <mergeCell ref="C69:H69"/>
    <mergeCell ref="C70:H70"/>
    <mergeCell ref="C59:H59"/>
    <mergeCell ref="C60:H60"/>
    <mergeCell ref="C61:H61"/>
    <mergeCell ref="B62:H62"/>
    <mergeCell ref="H63:J63"/>
    <mergeCell ref="C64:H64"/>
    <mergeCell ref="C53:H53"/>
    <mergeCell ref="C54:H54"/>
    <mergeCell ref="C55:H55"/>
    <mergeCell ref="C56:H56"/>
    <mergeCell ref="B57:H57"/>
    <mergeCell ref="H58:J58"/>
    <mergeCell ref="B47:H47"/>
    <mergeCell ref="B48:J48"/>
    <mergeCell ref="C49:H49"/>
    <mergeCell ref="C50:H50"/>
    <mergeCell ref="C51:H51"/>
    <mergeCell ref="C52:H52"/>
    <mergeCell ref="C42:I42"/>
    <mergeCell ref="C43:I43"/>
    <mergeCell ref="C44:I44"/>
    <mergeCell ref="B45:I45"/>
    <mergeCell ref="B46:J46"/>
    <mergeCell ref="C35:I35"/>
    <mergeCell ref="C36:I36"/>
    <mergeCell ref="C37:I37"/>
    <mergeCell ref="B38:I38"/>
    <mergeCell ref="B40:J40"/>
    <mergeCell ref="B41:I41"/>
    <mergeCell ref="C29:I29"/>
    <mergeCell ref="C30:I30"/>
    <mergeCell ref="C31:I31"/>
    <mergeCell ref="C32:I32"/>
    <mergeCell ref="C33:I33"/>
    <mergeCell ref="C34:I34"/>
    <mergeCell ref="C23:I23"/>
    <mergeCell ref="B24:I24"/>
    <mergeCell ref="B25:J25"/>
    <mergeCell ref="B26:I26"/>
    <mergeCell ref="C27:I27"/>
    <mergeCell ref="C28:I28"/>
    <mergeCell ref="C20:I20"/>
    <mergeCell ref="C21:I21"/>
    <mergeCell ref="C22:I22"/>
    <mergeCell ref="C9:I9"/>
    <mergeCell ref="B11:J11"/>
    <mergeCell ref="B13:J13"/>
    <mergeCell ref="C14:I14"/>
    <mergeCell ref="C15:I15"/>
    <mergeCell ref="C16:I16"/>
    <mergeCell ref="B2:J2"/>
    <mergeCell ref="C4:I4"/>
    <mergeCell ref="C5:I5"/>
    <mergeCell ref="C6:I6"/>
    <mergeCell ref="C7:I7"/>
    <mergeCell ref="C8:I8"/>
    <mergeCell ref="C17:I17"/>
    <mergeCell ref="B18:J18"/>
    <mergeCell ref="B19:I1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J106:J107 J97:J99 J94 J87:J92 J69:J73 J76:J8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topLeftCell="A52" workbookViewId="0">
      <selection activeCell="C75" sqref="C75"/>
    </sheetView>
  </sheetViews>
  <sheetFormatPr defaultRowHeight="15" x14ac:dyDescent="0.25"/>
  <cols>
    <col min="1" max="1" width="2" customWidth="1"/>
    <col min="2" max="2" width="34.5703125" customWidth="1"/>
    <col min="3" max="3" width="35.28515625" customWidth="1"/>
    <col min="4" max="4" width="22.140625" customWidth="1"/>
  </cols>
  <sheetData>
    <row r="2" spans="1:5" ht="15.75" x14ac:dyDescent="0.25">
      <c r="B2" s="337" t="s">
        <v>56</v>
      </c>
      <c r="C2" s="338"/>
      <c r="D2" s="339"/>
    </row>
    <row r="3" spans="1:5" x14ac:dyDescent="0.25">
      <c r="B3" s="334"/>
      <c r="C3" s="335"/>
      <c r="D3" s="336"/>
    </row>
    <row r="4" spans="1:5" ht="15.75" thickBot="1" x14ac:dyDescent="0.3">
      <c r="B4" s="61" t="s">
        <v>55</v>
      </c>
      <c r="C4" s="340" t="s">
        <v>93</v>
      </c>
      <c r="D4" s="341"/>
    </row>
    <row r="5" spans="1:5" ht="15.75" thickBot="1" x14ac:dyDescent="0.3">
      <c r="B5" s="49" t="s">
        <v>54</v>
      </c>
      <c r="C5" s="331" t="s">
        <v>92</v>
      </c>
      <c r="D5" s="332"/>
    </row>
    <row r="6" spans="1:5" ht="15.75" thickBot="1" x14ac:dyDescent="0.3">
      <c r="B6" s="49" t="s">
        <v>53</v>
      </c>
      <c r="C6" s="333">
        <v>44942</v>
      </c>
      <c r="D6" s="332"/>
    </row>
    <row r="7" spans="1:5" ht="15.75" thickBot="1" x14ac:dyDescent="0.3">
      <c r="B7" s="58" t="s">
        <v>52</v>
      </c>
      <c r="C7" s="60">
        <v>2420.23</v>
      </c>
      <c r="D7" s="59"/>
      <c r="E7" s="57"/>
    </row>
    <row r="8" spans="1:5" ht="15.75" thickBot="1" x14ac:dyDescent="0.3">
      <c r="B8" s="58" t="s">
        <v>51</v>
      </c>
      <c r="C8" s="329">
        <f>C7*0.3</f>
        <v>726.06899999999996</v>
      </c>
      <c r="D8" s="330"/>
      <c r="E8" s="57"/>
    </row>
    <row r="9" spans="1:5" ht="15.75" thickBot="1" x14ac:dyDescent="0.3">
      <c r="B9" s="58" t="s">
        <v>50</v>
      </c>
      <c r="C9" s="329" t="s">
        <v>49</v>
      </c>
      <c r="D9" s="330"/>
      <c r="E9" s="57"/>
    </row>
    <row r="10" spans="1:5" ht="15.75" thickBot="1" x14ac:dyDescent="0.3">
      <c r="A10" s="56"/>
      <c r="B10" s="56"/>
      <c r="C10" s="56"/>
      <c r="D10" s="56"/>
      <c r="E10" s="56"/>
    </row>
    <row r="11" spans="1:5" ht="24" customHeight="1" thickBot="1" x14ac:dyDescent="0.3">
      <c r="B11" s="342" t="s">
        <v>48</v>
      </c>
      <c r="C11" s="343"/>
      <c r="D11" s="344"/>
    </row>
    <row r="12" spans="1:5" ht="45" customHeight="1" thickBot="1" x14ac:dyDescent="0.3">
      <c r="B12" s="327" t="s">
        <v>47</v>
      </c>
      <c r="C12" s="345" t="s">
        <v>46</v>
      </c>
      <c r="D12" s="346"/>
    </row>
    <row r="13" spans="1:5" ht="15.75" thickBot="1" x14ac:dyDescent="0.3">
      <c r="B13" s="328"/>
      <c r="C13" s="325" t="s">
        <v>45</v>
      </c>
      <c r="D13" s="326"/>
    </row>
    <row r="14" spans="1:5" ht="15.75" thickBot="1" x14ac:dyDescent="0.3">
      <c r="B14" s="55" t="s">
        <v>44</v>
      </c>
      <c r="C14" s="54">
        <f>SUM(C15:C18)</f>
        <v>8432.0813200000011</v>
      </c>
      <c r="D14" s="53" t="e">
        <f>SUM(D15:D18)</f>
        <v>#REF!</v>
      </c>
    </row>
    <row r="15" spans="1:5" ht="15.75" thickBot="1" x14ac:dyDescent="0.3">
      <c r="B15" s="49" t="s">
        <v>43</v>
      </c>
      <c r="C15" s="42">
        <f>'Encargos B.C. (Seg. a Dom.)'!J20</f>
        <v>4840.46</v>
      </c>
      <c r="D15" s="51" t="e">
        <f>C15/C69</f>
        <v>#REF!</v>
      </c>
    </row>
    <row r="16" spans="1:5" ht="15.75" thickBot="1" x14ac:dyDescent="0.3">
      <c r="B16" s="52" t="s">
        <v>42</v>
      </c>
      <c r="C16" s="42">
        <f>'Encargos B.C. (Seg. a Dom.)'!J22</f>
        <v>2139.4833200000003</v>
      </c>
      <c r="D16" s="51" t="e">
        <f>C16/C69</f>
        <v>#REF!</v>
      </c>
    </row>
    <row r="17" spans="2:4" ht="15.75" thickBot="1" x14ac:dyDescent="0.3">
      <c r="B17" s="49" t="s">
        <v>41</v>
      </c>
      <c r="C17" s="42">
        <f>'Encargos B.C. (Seg. a Dom.)'!J21</f>
        <v>1452.1379999999999</v>
      </c>
      <c r="D17" s="50" t="e">
        <f>C17/C69</f>
        <v>#REF!</v>
      </c>
    </row>
    <row r="18" spans="2:4" ht="15.75" thickBot="1" x14ac:dyDescent="0.3">
      <c r="B18" s="49"/>
      <c r="C18" s="48"/>
      <c r="D18" s="47"/>
    </row>
    <row r="19" spans="2:4" ht="15.75" thickBot="1" x14ac:dyDescent="0.3">
      <c r="B19" s="46" t="s">
        <v>40</v>
      </c>
      <c r="C19" s="45" t="e">
        <f>SUM(C20+C23+C26+C28+C31+C34+C37+C38+C39+C40)</f>
        <v>#REF!</v>
      </c>
      <c r="D19" s="44" t="e">
        <f>SUM(D20:D40)</f>
        <v>#REF!</v>
      </c>
    </row>
    <row r="20" spans="2:4" ht="15.75" thickBot="1" x14ac:dyDescent="0.3">
      <c r="B20" s="35" t="s">
        <v>39</v>
      </c>
      <c r="C20" s="34">
        <v>0</v>
      </c>
      <c r="D20" s="33" t="e">
        <f>C20/C69</f>
        <v>#REF!</v>
      </c>
    </row>
    <row r="21" spans="2:4" ht="15.75" thickBot="1" x14ac:dyDescent="0.3">
      <c r="B21" s="39" t="s">
        <v>17</v>
      </c>
      <c r="C21" s="40" t="e">
        <f>'Benefícios diários e mensais'!#REF!</f>
        <v>#REF!</v>
      </c>
      <c r="D21" s="37" t="s">
        <v>23</v>
      </c>
    </row>
    <row r="22" spans="2:4" ht="15.75" thickBot="1" x14ac:dyDescent="0.3">
      <c r="B22" s="39" t="s">
        <v>32</v>
      </c>
      <c r="C22" s="38" t="e">
        <f>'Benefícios diários e mensais'!#REF!</f>
        <v>#REF!</v>
      </c>
      <c r="D22" s="37" t="s">
        <v>23</v>
      </c>
    </row>
    <row r="23" spans="2:4" ht="15.75" thickBot="1" x14ac:dyDescent="0.3">
      <c r="B23" s="35" t="s">
        <v>38</v>
      </c>
      <c r="C23" s="34" t="e">
        <f>C24-C25</f>
        <v>#REF!</v>
      </c>
      <c r="D23" s="33" t="e">
        <f>C23/C69</f>
        <v>#REF!</v>
      </c>
    </row>
    <row r="24" spans="2:4" ht="15.75" thickBot="1" x14ac:dyDescent="0.3">
      <c r="B24" s="39" t="s">
        <v>25</v>
      </c>
      <c r="C24" s="40" t="e">
        <f>'Benefícios diários e mensais'!#REF!</f>
        <v>#REF!</v>
      </c>
      <c r="D24" s="37" t="s">
        <v>23</v>
      </c>
    </row>
    <row r="25" spans="2:4" ht="15.75" thickBot="1" x14ac:dyDescent="0.3">
      <c r="B25" s="39" t="s">
        <v>37</v>
      </c>
      <c r="C25" s="38" t="e">
        <f>'Benefícios diários e mensais'!#REF!</f>
        <v>#REF!</v>
      </c>
      <c r="D25" s="37" t="s">
        <v>23</v>
      </c>
    </row>
    <row r="26" spans="2:4" ht="15.75" thickBot="1" x14ac:dyDescent="0.3">
      <c r="B26" s="35" t="s">
        <v>36</v>
      </c>
      <c r="C26" s="34" t="e">
        <f>'Benefícios diários e mensais'!#REF!</f>
        <v>#REF!</v>
      </c>
      <c r="D26" s="33" t="e">
        <f>C26/C69</f>
        <v>#REF!</v>
      </c>
    </row>
    <row r="27" spans="2:4" ht="15.75" thickBot="1" x14ac:dyDescent="0.3">
      <c r="B27" s="43" t="s">
        <v>25</v>
      </c>
      <c r="C27" s="42" t="e">
        <f>'Benefícios diários e mensais'!#REF!</f>
        <v>#REF!</v>
      </c>
      <c r="D27" s="41"/>
    </row>
    <row r="28" spans="2:4" ht="15.75" thickBot="1" x14ac:dyDescent="0.3">
      <c r="B28" s="35" t="s">
        <v>35</v>
      </c>
      <c r="C28" s="34" t="e">
        <f>C29-C30</f>
        <v>#REF!</v>
      </c>
      <c r="D28" s="33" t="e">
        <f>C28/C69</f>
        <v>#REF!</v>
      </c>
    </row>
    <row r="29" spans="2:4" ht="15.75" thickBot="1" x14ac:dyDescent="0.3">
      <c r="B29" s="39" t="s">
        <v>25</v>
      </c>
      <c r="C29" s="40" t="e">
        <f>'Benefícios diários e mensais'!#REF!</f>
        <v>#REF!</v>
      </c>
      <c r="D29" s="37"/>
    </row>
    <row r="30" spans="2:4" ht="15.75" thickBot="1" x14ac:dyDescent="0.3">
      <c r="B30" s="39" t="s">
        <v>32</v>
      </c>
      <c r="C30" s="38" t="e">
        <f>'Benefícios diários e mensais'!#REF!</f>
        <v>#REF!</v>
      </c>
      <c r="D30" s="37"/>
    </row>
    <row r="31" spans="2:4" ht="15.75" thickBot="1" x14ac:dyDescent="0.3">
      <c r="B31" s="35" t="s">
        <v>34</v>
      </c>
      <c r="C31" s="34" t="e">
        <f>C32-C33</f>
        <v>#REF!</v>
      </c>
      <c r="D31" s="33" t="e">
        <f>C31/C69</f>
        <v>#REF!</v>
      </c>
    </row>
    <row r="32" spans="2:4" ht="15.75" thickBot="1" x14ac:dyDescent="0.3">
      <c r="B32" s="39" t="s">
        <v>25</v>
      </c>
      <c r="C32" s="40" t="e">
        <f>('Benefícios diários e mensais'!#REF!)*2.34</f>
        <v>#REF!</v>
      </c>
      <c r="D32" s="37"/>
    </row>
    <row r="33" spans="2:4" ht="15.75" thickBot="1" x14ac:dyDescent="0.3">
      <c r="B33" s="39" t="s">
        <v>32</v>
      </c>
      <c r="C33" s="38" t="e">
        <f>('Benefícios diários e mensais'!#REF!)*2.34</f>
        <v>#REF!</v>
      </c>
      <c r="D33" s="37"/>
    </row>
    <row r="34" spans="2:4" ht="15.75" thickBot="1" x14ac:dyDescent="0.3">
      <c r="B34" s="35" t="s">
        <v>33</v>
      </c>
      <c r="C34" s="34" t="e">
        <f>C35-C36</f>
        <v>#REF!</v>
      </c>
      <c r="D34" s="33" t="e">
        <f>C34/C69</f>
        <v>#REF!</v>
      </c>
    </row>
    <row r="35" spans="2:4" ht="15.75" thickBot="1" x14ac:dyDescent="0.3">
      <c r="B35" s="39" t="s">
        <v>17</v>
      </c>
      <c r="C35" s="40" t="e">
        <f>'Benefícios diários e mensais'!#REF!</f>
        <v>#REF!</v>
      </c>
      <c r="D35" s="37"/>
    </row>
    <row r="36" spans="2:4" ht="15.75" thickBot="1" x14ac:dyDescent="0.3">
      <c r="B36" s="39" t="s">
        <v>32</v>
      </c>
      <c r="C36" s="38" t="e">
        <f>'Benefícios diários e mensais'!#REF!</f>
        <v>#REF!</v>
      </c>
      <c r="D36" s="37"/>
    </row>
    <row r="37" spans="2:4" ht="15.75" thickBot="1" x14ac:dyDescent="0.3">
      <c r="B37" s="35" t="s">
        <v>31</v>
      </c>
      <c r="C37" s="34" t="e">
        <f>('Benefícios diários e mensais'!#REF!)</f>
        <v>#REF!</v>
      </c>
      <c r="D37" s="33" t="e">
        <f>C37/C69</f>
        <v>#REF!</v>
      </c>
    </row>
    <row r="38" spans="2:4" ht="17.25" customHeight="1" thickBot="1" x14ac:dyDescent="0.3">
      <c r="B38" s="35" t="s">
        <v>30</v>
      </c>
      <c r="C38" s="34" t="e">
        <f>'Benefícios diários e mensais'!#REF!</f>
        <v>#REF!</v>
      </c>
      <c r="D38" s="36" t="e">
        <f>C38/C69</f>
        <v>#REF!</v>
      </c>
    </row>
    <row r="39" spans="2:4" ht="15.75" thickBot="1" x14ac:dyDescent="0.3">
      <c r="B39" s="35" t="s">
        <v>29</v>
      </c>
      <c r="C39" s="34" t="e">
        <f>'Benefícios diários e mensais'!#REF!</f>
        <v>#REF!</v>
      </c>
      <c r="D39" s="33" t="e">
        <f>C39/C69</f>
        <v>#REF!</v>
      </c>
    </row>
    <row r="40" spans="2:4" ht="15.75" thickBot="1" x14ac:dyDescent="0.3">
      <c r="B40" s="35" t="s">
        <v>28</v>
      </c>
      <c r="C40" s="34" t="e">
        <f>'Benefícios diários e mensais'!#REF!</f>
        <v>#REF!</v>
      </c>
      <c r="D40" s="33" t="e">
        <f>C40/C69</f>
        <v>#REF!</v>
      </c>
    </row>
    <row r="41" spans="2:4" ht="15.75" thickBot="1" x14ac:dyDescent="0.3">
      <c r="B41" s="32"/>
      <c r="C41" s="31"/>
      <c r="D41" s="30"/>
    </row>
    <row r="42" spans="2:4" ht="15.75" thickBot="1" x14ac:dyDescent="0.3">
      <c r="B42" s="29" t="s">
        <v>27</v>
      </c>
      <c r="C42" s="28" t="e">
        <f>SUM(C43+C46+C49+C52)</f>
        <v>#REF!</v>
      </c>
      <c r="D42" s="27" t="e">
        <f>SUM(D43+D46+D49+D52)</f>
        <v>#REF!</v>
      </c>
    </row>
    <row r="43" spans="2:4" x14ac:dyDescent="0.25">
      <c r="B43" s="26" t="s">
        <v>26</v>
      </c>
      <c r="C43" s="25">
        <f>C44--C45</f>
        <v>131.21549999999999</v>
      </c>
      <c r="D43" s="24" t="e">
        <f>C43/C69</f>
        <v>#REF!</v>
      </c>
    </row>
    <row r="44" spans="2:4" x14ac:dyDescent="0.25">
      <c r="B44" s="23" t="s">
        <v>25</v>
      </c>
      <c r="C44" s="22">
        <v>131.21549999999999</v>
      </c>
      <c r="D44" s="21" t="s">
        <v>23</v>
      </c>
    </row>
    <row r="45" spans="2:4" x14ac:dyDescent="0.25">
      <c r="B45" s="16" t="s">
        <v>24</v>
      </c>
      <c r="C45" s="15"/>
      <c r="D45" s="14" t="s">
        <v>23</v>
      </c>
    </row>
    <row r="46" spans="2:4" x14ac:dyDescent="0.25">
      <c r="B46" s="20" t="s">
        <v>22</v>
      </c>
      <c r="C46" s="19">
        <f>C47--C48</f>
        <v>296.2962962962963</v>
      </c>
      <c r="D46" s="18" t="e">
        <f>C46/C69</f>
        <v>#REF!</v>
      </c>
    </row>
    <row r="47" spans="2:4" x14ac:dyDescent="0.25">
      <c r="B47" s="16" t="s">
        <v>17</v>
      </c>
      <c r="C47" s="17">
        <v>296.2962962962963</v>
      </c>
      <c r="D47" s="14"/>
    </row>
    <row r="48" spans="2:4" x14ac:dyDescent="0.25">
      <c r="B48" s="16" t="s">
        <v>21</v>
      </c>
      <c r="C48" s="15"/>
      <c r="D48" s="14"/>
    </row>
    <row r="49" spans="2:4" x14ac:dyDescent="0.25">
      <c r="B49" s="20" t="s">
        <v>20</v>
      </c>
      <c r="C49" s="19">
        <f>C50--C51</f>
        <v>102.73076923076925</v>
      </c>
      <c r="D49" s="18" t="e">
        <f>C49/C69</f>
        <v>#REF!</v>
      </c>
    </row>
    <row r="50" spans="2:4" x14ac:dyDescent="0.25">
      <c r="B50" s="16" t="s">
        <v>17</v>
      </c>
      <c r="C50" s="17">
        <v>102.73076923076925</v>
      </c>
      <c r="D50" s="14"/>
    </row>
    <row r="51" spans="2:4" x14ac:dyDescent="0.25">
      <c r="B51" s="16" t="s">
        <v>19</v>
      </c>
      <c r="C51" s="15"/>
      <c r="D51" s="14"/>
    </row>
    <row r="52" spans="2:4" x14ac:dyDescent="0.25">
      <c r="B52" s="20" t="s">
        <v>18</v>
      </c>
      <c r="C52" s="19" t="e">
        <f>C53--C54</f>
        <v>#REF!</v>
      </c>
      <c r="D52" s="18" t="e">
        <f>C52/C69</f>
        <v>#REF!</v>
      </c>
    </row>
    <row r="53" spans="2:4" x14ac:dyDescent="0.25">
      <c r="B53" s="16" t="s">
        <v>17</v>
      </c>
      <c r="C53" s="17" t="e">
        <f>'Benefícios diários e mensais'!#REF!</f>
        <v>#REF!</v>
      </c>
      <c r="D53" s="14"/>
    </row>
    <row r="54" spans="2:4" x14ac:dyDescent="0.25">
      <c r="B54" s="16" t="s">
        <v>16</v>
      </c>
      <c r="C54" s="15"/>
      <c r="D54" s="14"/>
    </row>
    <row r="55" spans="2:4" x14ac:dyDescent="0.25">
      <c r="B55" s="13" t="s">
        <v>15</v>
      </c>
      <c r="C55" s="12">
        <f>SUM(C56:C60)</f>
        <v>4942.2334266898324</v>
      </c>
      <c r="D55" s="11" t="e">
        <f>SUM(D56:D61)</f>
        <v>#REF!</v>
      </c>
    </row>
    <row r="56" spans="2:4" x14ac:dyDescent="0.25">
      <c r="B56" s="6" t="s">
        <v>14</v>
      </c>
      <c r="C56" s="5">
        <f>'Encargos B.C. (Seg. a Dom.)'!J58</f>
        <v>2445.3035828000006</v>
      </c>
      <c r="D56" s="4" t="e">
        <f>C56/C69</f>
        <v>#REF!</v>
      </c>
    </row>
    <row r="57" spans="2:4" x14ac:dyDescent="0.25">
      <c r="B57" s="6" t="s">
        <v>13</v>
      </c>
      <c r="C57" s="5">
        <f>'Encargos B.C. (Seg. a Dom.)'!J63</f>
        <v>1208.4774627010802</v>
      </c>
      <c r="D57" s="4" t="e">
        <f>C57/C69</f>
        <v>#REF!</v>
      </c>
    </row>
    <row r="58" spans="2:4" x14ac:dyDescent="0.25">
      <c r="B58" s="6" t="s">
        <v>12</v>
      </c>
      <c r="C58" s="5">
        <f>'Encargos B.C. (Seg. a Dom.)'!J67</f>
        <v>6.5264309416800002</v>
      </c>
      <c r="D58" s="4" t="e">
        <f>C58/C69</f>
        <v>#REF!</v>
      </c>
    </row>
    <row r="59" spans="2:4" ht="30" x14ac:dyDescent="0.25">
      <c r="B59" s="6" t="s">
        <v>11</v>
      </c>
      <c r="C59" s="5">
        <f>'Encargos B.C. (Seg. a Dom.)'!J84</f>
        <v>1122.5461219689603</v>
      </c>
      <c r="D59" s="4" t="e">
        <f>C59/C69</f>
        <v>#REF!</v>
      </c>
    </row>
    <row r="60" spans="2:4" x14ac:dyDescent="0.25">
      <c r="B60" s="6" t="s">
        <v>10</v>
      </c>
      <c r="C60" s="5">
        <f>'Encargos B.C. (Seg. a Dom.)'!J75</f>
        <v>159.37982827811203</v>
      </c>
      <c r="D60" s="4" t="e">
        <f>C60/C69</f>
        <v>#REF!</v>
      </c>
    </row>
    <row r="61" spans="2:4" x14ac:dyDescent="0.25">
      <c r="B61" s="6" t="s">
        <v>9</v>
      </c>
      <c r="C61" s="5"/>
      <c r="D61" s="4" t="e">
        <f>C61/C69</f>
        <v>#REF!</v>
      </c>
    </row>
    <row r="62" spans="2:4" x14ac:dyDescent="0.25">
      <c r="B62" s="10" t="s">
        <v>8</v>
      </c>
      <c r="C62" s="2" t="e">
        <f>C63+C64</f>
        <v>#REF!</v>
      </c>
      <c r="D62" s="1" t="e">
        <f>SUM(D63:D64)</f>
        <v>#REF!</v>
      </c>
    </row>
    <row r="63" spans="2:4" x14ac:dyDescent="0.25">
      <c r="B63" s="6" t="s">
        <v>7</v>
      </c>
      <c r="C63" s="5" t="e">
        <f>'Encargos B.C. (Seg. a Dom.)'!J98</f>
        <v>#REF!</v>
      </c>
      <c r="D63" s="4" t="e">
        <f>C63/C69</f>
        <v>#REF!</v>
      </c>
    </row>
    <row r="64" spans="2:4" x14ac:dyDescent="0.25">
      <c r="B64" s="6" t="s">
        <v>6</v>
      </c>
      <c r="C64" s="5" t="e">
        <f>'Encargos B.C. (Seg. a Dom.)'!J99</f>
        <v>#REF!</v>
      </c>
      <c r="D64" s="4" t="e">
        <f>C64/C69</f>
        <v>#REF!</v>
      </c>
    </row>
    <row r="65" spans="2:4" x14ac:dyDescent="0.25">
      <c r="B65" s="9" t="s">
        <v>5</v>
      </c>
      <c r="C65" s="8" t="e">
        <f>'Encargos B.C. (Seg. a Dom.)'!J100</f>
        <v>#REF!</v>
      </c>
      <c r="D65" s="7" t="e">
        <f>C65/C69</f>
        <v>#REF!</v>
      </c>
    </row>
    <row r="66" spans="2:4" x14ac:dyDescent="0.25">
      <c r="B66" s="6" t="s">
        <v>4</v>
      </c>
      <c r="C66" s="5" t="e">
        <f>'Encargos B.C. (Seg. a Dom.)'!G105</f>
        <v>#REF!</v>
      </c>
      <c r="D66" s="4">
        <f>'Encargos B.C. (Seg. a Dom.)'!F105</f>
        <v>0.02</v>
      </c>
    </row>
    <row r="67" spans="2:4" x14ac:dyDescent="0.25">
      <c r="B67" s="6" t="s">
        <v>3</v>
      </c>
      <c r="C67" s="5" t="e">
        <f>'Encargos B.C. (Seg. a Dom.)'!G101</f>
        <v>#REF!</v>
      </c>
      <c r="D67" s="4">
        <f>'Encargos B.C. (Seg. a Dom.)'!F101</f>
        <v>2.3999999999999998E-3</v>
      </c>
    </row>
    <row r="68" spans="2:4" x14ac:dyDescent="0.25">
      <c r="B68" s="6" t="s">
        <v>2</v>
      </c>
      <c r="C68" s="5" t="e">
        <f>'Encargos B.C. (Seg. a Dom.)'!G102</f>
        <v>#REF!</v>
      </c>
      <c r="D68" s="4">
        <f>'Encargos B.C. (Seg. a Dom.)'!F102</f>
        <v>1.95E-2</v>
      </c>
    </row>
    <row r="69" spans="2:4" x14ac:dyDescent="0.25">
      <c r="B69" s="3" t="s">
        <v>1</v>
      </c>
      <c r="C69" s="2" t="e">
        <f>SUM(C14+C19+C42+C55+C62+C65)</f>
        <v>#REF!</v>
      </c>
      <c r="D69" s="1" t="e">
        <f>SUM(D14+D19+D42+D55+D62+D65)</f>
        <v>#REF!</v>
      </c>
    </row>
    <row r="70" spans="2:4" x14ac:dyDescent="0.25">
      <c r="B70" s="3" t="s">
        <v>0</v>
      </c>
      <c r="C70" s="2" t="e">
        <f>C69/30.44</f>
        <v>#REF!</v>
      </c>
      <c r="D70" s="1"/>
    </row>
  </sheetData>
  <mergeCells count="11">
    <mergeCell ref="B3:D3"/>
    <mergeCell ref="B2:D2"/>
    <mergeCell ref="C4:D4"/>
    <mergeCell ref="B11:D11"/>
    <mergeCell ref="C12:D12"/>
    <mergeCell ref="C13:D13"/>
    <mergeCell ref="B12:B13"/>
    <mergeCell ref="C9:D9"/>
    <mergeCell ref="C8:D8"/>
    <mergeCell ref="C5:D5"/>
    <mergeCell ref="C6:D6"/>
  </mergeCells>
  <pageMargins left="0" right="0" top="0.78740157480314965" bottom="0.78740157480314965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opLeftCell="A63" workbookViewId="0">
      <selection activeCell="J120" sqref="J120"/>
    </sheetView>
  </sheetViews>
  <sheetFormatPr defaultRowHeight="15" x14ac:dyDescent="0.25"/>
  <cols>
    <col min="1" max="1" width="2.28515625" customWidth="1"/>
    <col min="7" max="7" width="4.140625" customWidth="1"/>
    <col min="8" max="8" width="6.7109375" customWidth="1"/>
    <col min="9" max="9" width="12.5703125" customWidth="1"/>
    <col min="10" max="10" width="20.28515625" customWidth="1"/>
  </cols>
  <sheetData>
    <row r="1" spans="1:10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</row>
    <row r="2" spans="1:10" ht="15.75" x14ac:dyDescent="0.25">
      <c r="A2" s="56"/>
      <c r="B2" s="200" t="s">
        <v>190</v>
      </c>
      <c r="C2" s="201"/>
      <c r="D2" s="201"/>
      <c r="E2" s="201"/>
      <c r="F2" s="201"/>
      <c r="G2" s="201"/>
      <c r="H2" s="201"/>
      <c r="I2" s="201"/>
      <c r="J2" s="202"/>
    </row>
    <row r="3" spans="1:10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56"/>
      <c r="B4" s="148" t="s">
        <v>183</v>
      </c>
      <c r="C4" s="203" t="s">
        <v>188</v>
      </c>
      <c r="D4" s="204"/>
      <c r="E4" s="204"/>
      <c r="F4" s="204"/>
      <c r="G4" s="204"/>
      <c r="H4" s="204"/>
      <c r="I4" s="205"/>
      <c r="J4" s="149">
        <v>44942</v>
      </c>
    </row>
    <row r="5" spans="1:10" ht="17.25" customHeight="1" x14ac:dyDescent="0.25">
      <c r="A5" s="56"/>
      <c r="B5" s="148" t="s">
        <v>183</v>
      </c>
      <c r="C5" s="206" t="s">
        <v>187</v>
      </c>
      <c r="D5" s="207"/>
      <c r="E5" s="207"/>
      <c r="F5" s="207"/>
      <c r="G5" s="207"/>
      <c r="H5" s="207"/>
      <c r="I5" s="208"/>
      <c r="J5" s="147" t="s">
        <v>186</v>
      </c>
    </row>
    <row r="6" spans="1:10" ht="28.5" customHeight="1" x14ac:dyDescent="0.25">
      <c r="A6" s="56"/>
      <c r="B6" s="135" t="s">
        <v>183</v>
      </c>
      <c r="C6" s="209" t="s">
        <v>185</v>
      </c>
      <c r="D6" s="210"/>
      <c r="E6" s="210"/>
      <c r="F6" s="210"/>
      <c r="G6" s="210"/>
      <c r="H6" s="210"/>
      <c r="I6" s="211"/>
      <c r="J6" s="146" t="s">
        <v>189</v>
      </c>
    </row>
    <row r="7" spans="1:10" ht="18.75" customHeight="1" x14ac:dyDescent="0.25">
      <c r="A7" s="56"/>
      <c r="B7" s="135" t="s">
        <v>183</v>
      </c>
      <c r="C7" s="212" t="s">
        <v>184</v>
      </c>
      <c r="D7" s="213"/>
      <c r="E7" s="213"/>
      <c r="F7" s="213"/>
      <c r="G7" s="213"/>
      <c r="H7" s="213"/>
      <c r="I7" s="214"/>
      <c r="J7" s="141">
        <v>30</v>
      </c>
    </row>
    <row r="8" spans="1:10" ht="18.75" customHeight="1" x14ac:dyDescent="0.25">
      <c r="A8" s="56"/>
      <c r="B8" s="135" t="s">
        <v>183</v>
      </c>
      <c r="C8" s="215" t="s">
        <v>182</v>
      </c>
      <c r="D8" s="216"/>
      <c r="E8" s="216"/>
      <c r="F8" s="216"/>
      <c r="G8" s="216"/>
      <c r="H8" s="216"/>
      <c r="I8" s="217"/>
      <c r="J8" s="141">
        <v>2.34</v>
      </c>
    </row>
    <row r="9" spans="1:10" ht="18.75" customHeight="1" x14ac:dyDescent="0.25">
      <c r="A9" s="56"/>
      <c r="B9" s="135"/>
      <c r="C9" s="215" t="s">
        <v>50</v>
      </c>
      <c r="D9" s="216"/>
      <c r="E9" s="216"/>
      <c r="F9" s="216"/>
      <c r="G9" s="216"/>
      <c r="H9" s="216"/>
      <c r="I9" s="217"/>
      <c r="J9" s="141" t="str">
        <f>'B.C. Seg. a Dom. Diurno'!C9</f>
        <v>5171-10</v>
      </c>
    </row>
    <row r="10" spans="1:10" x14ac:dyDescent="0.25">
      <c r="A10" s="56"/>
      <c r="B10" s="145"/>
      <c r="C10" s="144"/>
      <c r="D10" s="144"/>
      <c r="E10" s="144"/>
      <c r="F10" s="144"/>
      <c r="G10" s="144"/>
      <c r="H10" s="144"/>
      <c r="I10" s="144"/>
      <c r="J10" s="143"/>
    </row>
    <row r="11" spans="1:10" x14ac:dyDescent="0.25">
      <c r="A11" s="56"/>
      <c r="B11" s="226" t="s">
        <v>181</v>
      </c>
      <c r="C11" s="226"/>
      <c r="D11" s="226"/>
      <c r="E11" s="226"/>
      <c r="F11" s="226"/>
      <c r="G11" s="226"/>
      <c r="H11" s="226"/>
      <c r="I11" s="226"/>
      <c r="J11" s="226"/>
    </row>
    <row r="12" spans="1:10" x14ac:dyDescent="0.25">
      <c r="A12" s="56"/>
      <c r="B12" s="142"/>
      <c r="C12" s="142"/>
      <c r="D12" s="142"/>
      <c r="E12" s="142"/>
      <c r="F12" s="142"/>
      <c r="G12" s="142"/>
      <c r="H12" s="142"/>
      <c r="I12" s="142"/>
      <c r="J12" s="142"/>
    </row>
    <row r="13" spans="1:10" x14ac:dyDescent="0.25">
      <c r="A13" s="56"/>
      <c r="B13" s="227" t="s">
        <v>180</v>
      </c>
      <c r="C13" s="227"/>
      <c r="D13" s="227"/>
      <c r="E13" s="227"/>
      <c r="F13" s="227"/>
      <c r="G13" s="227"/>
      <c r="H13" s="227"/>
      <c r="I13" s="227"/>
      <c r="J13" s="227"/>
    </row>
    <row r="14" spans="1:10" x14ac:dyDescent="0.25">
      <c r="A14" s="56"/>
      <c r="B14" s="135">
        <v>1</v>
      </c>
      <c r="C14" s="228" t="s">
        <v>179</v>
      </c>
      <c r="D14" s="229"/>
      <c r="E14" s="229"/>
      <c r="F14" s="229"/>
      <c r="G14" s="229"/>
      <c r="H14" s="229"/>
      <c r="I14" s="230"/>
      <c r="J14" s="141" t="s">
        <v>178</v>
      </c>
    </row>
    <row r="15" spans="1:10" x14ac:dyDescent="0.25">
      <c r="A15" s="56"/>
      <c r="B15" s="135">
        <v>2</v>
      </c>
      <c r="C15" s="218" t="s">
        <v>177</v>
      </c>
      <c r="D15" s="219"/>
      <c r="E15" s="219"/>
      <c r="F15" s="219"/>
      <c r="G15" s="219"/>
      <c r="H15" s="219"/>
      <c r="I15" s="220"/>
      <c r="J15" s="140">
        <v>2420.23</v>
      </c>
    </row>
    <row r="16" spans="1:10" ht="19.5" customHeight="1" x14ac:dyDescent="0.25">
      <c r="A16" s="56"/>
      <c r="B16" s="135">
        <v>3</v>
      </c>
      <c r="C16" s="218" t="s">
        <v>176</v>
      </c>
      <c r="D16" s="219"/>
      <c r="E16" s="219"/>
      <c r="F16" s="219"/>
      <c r="G16" s="219"/>
      <c r="H16" s="219"/>
      <c r="I16" s="220"/>
      <c r="J16" s="139" t="s">
        <v>175</v>
      </c>
    </row>
    <row r="17" spans="1:10" x14ac:dyDescent="0.25">
      <c r="A17" s="56"/>
      <c r="B17" s="135">
        <v>4</v>
      </c>
      <c r="C17" s="218" t="s">
        <v>174</v>
      </c>
      <c r="D17" s="219"/>
      <c r="E17" s="219"/>
      <c r="F17" s="219"/>
      <c r="G17" s="219"/>
      <c r="H17" s="219"/>
      <c r="I17" s="220"/>
      <c r="J17" s="138">
        <v>44805</v>
      </c>
    </row>
    <row r="18" spans="1:10" x14ac:dyDescent="0.25">
      <c r="A18" s="56"/>
      <c r="B18" s="221"/>
      <c r="C18" s="221"/>
      <c r="D18" s="221"/>
      <c r="E18" s="221"/>
      <c r="F18" s="221"/>
      <c r="G18" s="221"/>
      <c r="H18" s="221"/>
      <c r="I18" s="221"/>
      <c r="J18" s="221"/>
    </row>
    <row r="19" spans="1:10" x14ac:dyDescent="0.25">
      <c r="A19" s="56"/>
      <c r="B19" s="222" t="s">
        <v>102</v>
      </c>
      <c r="C19" s="222"/>
      <c r="D19" s="222"/>
      <c r="E19" s="222"/>
      <c r="F19" s="222"/>
      <c r="G19" s="222"/>
      <c r="H19" s="222"/>
      <c r="I19" s="222"/>
      <c r="J19" s="135" t="s">
        <v>103</v>
      </c>
    </row>
    <row r="20" spans="1:10" x14ac:dyDescent="0.25">
      <c r="A20" s="56"/>
      <c r="B20" s="135" t="s">
        <v>89</v>
      </c>
      <c r="C20" s="223" t="s">
        <v>173</v>
      </c>
      <c r="D20" s="224"/>
      <c r="E20" s="224"/>
      <c r="F20" s="224"/>
      <c r="G20" s="224"/>
      <c r="H20" s="224"/>
      <c r="I20" s="225"/>
      <c r="J20" s="137">
        <f>(2420.23)*2</f>
        <v>4840.46</v>
      </c>
    </row>
    <row r="21" spans="1:10" x14ac:dyDescent="0.25">
      <c r="A21" s="56"/>
      <c r="B21" s="135" t="s">
        <v>101</v>
      </c>
      <c r="C21" s="206" t="s">
        <v>172</v>
      </c>
      <c r="D21" s="207"/>
      <c r="E21" s="207"/>
      <c r="F21" s="207"/>
      <c r="G21" s="207"/>
      <c r="H21" s="207"/>
      <c r="I21" s="208"/>
      <c r="J21" s="136">
        <f>J20*0.3</f>
        <v>1452.1379999999999</v>
      </c>
    </row>
    <row r="22" spans="1:10" x14ac:dyDescent="0.25">
      <c r="A22" s="56"/>
      <c r="B22" s="135" t="s">
        <v>99</v>
      </c>
      <c r="C22" s="215" t="s">
        <v>171</v>
      </c>
      <c r="D22" s="216"/>
      <c r="E22" s="216"/>
      <c r="F22" s="216"/>
      <c r="G22" s="216"/>
      <c r="H22" s="216"/>
      <c r="I22" s="217"/>
      <c r="J22" s="133">
        <f>((J20+J21)*0.34)</f>
        <v>2139.4833200000003</v>
      </c>
    </row>
    <row r="23" spans="1:10" x14ac:dyDescent="0.25">
      <c r="A23" s="56"/>
      <c r="B23" s="134"/>
      <c r="C23" s="245"/>
      <c r="D23" s="246"/>
      <c r="E23" s="246"/>
      <c r="F23" s="246"/>
      <c r="G23" s="246"/>
      <c r="H23" s="246"/>
      <c r="I23" s="247"/>
      <c r="J23" s="133"/>
    </row>
    <row r="24" spans="1:10" x14ac:dyDescent="0.25">
      <c r="A24" s="56"/>
      <c r="B24" s="248" t="s">
        <v>170</v>
      </c>
      <c r="C24" s="249"/>
      <c r="D24" s="249"/>
      <c r="E24" s="249"/>
      <c r="F24" s="249"/>
      <c r="G24" s="249"/>
      <c r="H24" s="249"/>
      <c r="I24" s="250"/>
      <c r="J24" s="132">
        <f>SUM(J20:J23)</f>
        <v>8432.0813200000011</v>
      </c>
    </row>
    <row r="25" spans="1:10" x14ac:dyDescent="0.25">
      <c r="A25" s="56"/>
      <c r="B25" s="251"/>
      <c r="C25" s="251"/>
      <c r="D25" s="251"/>
      <c r="E25" s="251"/>
      <c r="F25" s="251"/>
      <c r="G25" s="251"/>
      <c r="H25" s="251"/>
      <c r="I25" s="251"/>
      <c r="J25" s="251"/>
    </row>
    <row r="26" spans="1:10" x14ac:dyDescent="0.25">
      <c r="A26" s="56"/>
      <c r="B26" s="248" t="s">
        <v>100</v>
      </c>
      <c r="C26" s="249"/>
      <c r="D26" s="249"/>
      <c r="E26" s="249"/>
      <c r="F26" s="249"/>
      <c r="G26" s="249"/>
      <c r="H26" s="249"/>
      <c r="I26" s="250"/>
      <c r="J26" s="97" t="s">
        <v>103</v>
      </c>
    </row>
    <row r="27" spans="1:10" x14ac:dyDescent="0.25">
      <c r="A27" s="56"/>
      <c r="B27" s="97" t="s">
        <v>89</v>
      </c>
      <c r="C27" s="215" t="s">
        <v>90</v>
      </c>
      <c r="D27" s="216"/>
      <c r="E27" s="216"/>
      <c r="F27" s="216"/>
      <c r="G27" s="216"/>
      <c r="H27" s="216"/>
      <c r="I27" s="217"/>
      <c r="J27" s="92" t="e">
        <f>'Benefícios diários e mensais'!#REF!</f>
        <v>#REF!</v>
      </c>
    </row>
    <row r="28" spans="1:10" x14ac:dyDescent="0.25">
      <c r="A28" s="56"/>
      <c r="B28" s="97" t="s">
        <v>101</v>
      </c>
      <c r="C28" s="215" t="s">
        <v>85</v>
      </c>
      <c r="D28" s="216"/>
      <c r="E28" s="216"/>
      <c r="F28" s="216"/>
      <c r="G28" s="216"/>
      <c r="H28" s="216"/>
      <c r="I28" s="217"/>
      <c r="J28" s="92" t="e">
        <f>'Benefícios diários e mensais'!#REF!</f>
        <v>#REF!</v>
      </c>
    </row>
    <row r="29" spans="1:10" x14ac:dyDescent="0.25">
      <c r="A29" s="56"/>
      <c r="B29" s="97" t="s">
        <v>99</v>
      </c>
      <c r="C29" s="215" t="s">
        <v>81</v>
      </c>
      <c r="D29" s="216"/>
      <c r="E29" s="216"/>
      <c r="F29" s="216"/>
      <c r="G29" s="216"/>
      <c r="H29" s="216"/>
      <c r="I29" s="217"/>
      <c r="J29" s="92" t="e">
        <f>'Benefícios diários e mensais'!#REF!</f>
        <v>#REF!</v>
      </c>
    </row>
    <row r="30" spans="1:10" x14ac:dyDescent="0.25">
      <c r="A30" s="56"/>
      <c r="B30" s="97" t="s">
        <v>97</v>
      </c>
      <c r="C30" s="231" t="s">
        <v>169</v>
      </c>
      <c r="D30" s="232"/>
      <c r="E30" s="232"/>
      <c r="F30" s="232"/>
      <c r="G30" s="232"/>
      <c r="H30" s="233"/>
      <c r="I30" s="234"/>
      <c r="J30" s="92" t="e">
        <f>'Benefícios diários e mensais'!#REF!</f>
        <v>#REF!</v>
      </c>
    </row>
    <row r="31" spans="1:10" x14ac:dyDescent="0.25">
      <c r="A31" s="56"/>
      <c r="B31" s="97" t="s">
        <v>95</v>
      </c>
      <c r="C31" s="235" t="s">
        <v>74</v>
      </c>
      <c r="D31" s="236"/>
      <c r="E31" s="236"/>
      <c r="F31" s="236"/>
      <c r="G31" s="236"/>
      <c r="H31" s="237"/>
      <c r="I31" s="238"/>
      <c r="J31" s="131" t="e">
        <f>'Benefícios diários e mensais'!#REF!</f>
        <v>#REF!</v>
      </c>
    </row>
    <row r="32" spans="1:10" x14ac:dyDescent="0.25">
      <c r="A32" s="56"/>
      <c r="B32" s="97" t="s">
        <v>130</v>
      </c>
      <c r="C32" s="209" t="s">
        <v>168</v>
      </c>
      <c r="D32" s="210"/>
      <c r="E32" s="210"/>
      <c r="F32" s="210"/>
      <c r="G32" s="210"/>
      <c r="H32" s="219"/>
      <c r="I32" s="220"/>
      <c r="J32" s="92" t="e">
        <f>'Benefícios diários e mensais'!#REF!</f>
        <v>#REF!</v>
      </c>
    </row>
    <row r="33" spans="1:10" x14ac:dyDescent="0.25">
      <c r="A33" s="56"/>
      <c r="B33" s="97" t="s">
        <v>128</v>
      </c>
      <c r="C33" s="239" t="s">
        <v>68</v>
      </c>
      <c r="D33" s="240"/>
      <c r="E33" s="240"/>
      <c r="F33" s="240"/>
      <c r="G33" s="240"/>
      <c r="H33" s="240"/>
      <c r="I33" s="241"/>
      <c r="J33" s="92" t="e">
        <f>'Benefícios diários e mensais'!#REF!</f>
        <v>#REF!</v>
      </c>
    </row>
    <row r="34" spans="1:10" x14ac:dyDescent="0.25">
      <c r="A34" s="56"/>
      <c r="B34" s="98" t="s">
        <v>150</v>
      </c>
      <c r="C34" s="242" t="s">
        <v>66</v>
      </c>
      <c r="D34" s="243"/>
      <c r="E34" s="243"/>
      <c r="F34" s="243"/>
      <c r="G34" s="243"/>
      <c r="H34" s="243"/>
      <c r="I34" s="244"/>
      <c r="J34" s="92" t="e">
        <f>'Benefícios diários e mensais'!#REF!</f>
        <v>#REF!</v>
      </c>
    </row>
    <row r="35" spans="1:10" ht="15" customHeight="1" x14ac:dyDescent="0.25">
      <c r="A35" s="56"/>
      <c r="B35" s="98" t="s">
        <v>167</v>
      </c>
      <c r="C35" s="242" t="s">
        <v>63</v>
      </c>
      <c r="D35" s="243"/>
      <c r="E35" s="243"/>
      <c r="F35" s="243"/>
      <c r="G35" s="243"/>
      <c r="H35" s="243"/>
      <c r="I35" s="244"/>
      <c r="J35" s="92" t="e">
        <f>'Benefícios diários e mensais'!#REF!</f>
        <v>#REF!</v>
      </c>
    </row>
    <row r="36" spans="1:10" ht="15" customHeight="1" x14ac:dyDescent="0.25">
      <c r="A36" s="56"/>
      <c r="B36" s="98" t="s">
        <v>166</v>
      </c>
      <c r="C36" s="259" t="s">
        <v>62</v>
      </c>
      <c r="D36" s="260"/>
      <c r="E36" s="260"/>
      <c r="F36" s="260"/>
      <c r="G36" s="260"/>
      <c r="H36" s="260"/>
      <c r="I36" s="261"/>
      <c r="J36" s="129" t="e">
        <f>'Benefícios diários e mensais'!#REF!</f>
        <v>#REF!</v>
      </c>
    </row>
    <row r="37" spans="1:10" x14ac:dyDescent="0.25">
      <c r="A37" s="56"/>
      <c r="B37" s="130" t="s">
        <v>165</v>
      </c>
      <c r="C37" s="260" t="s">
        <v>9</v>
      </c>
      <c r="D37" s="260"/>
      <c r="E37" s="260"/>
      <c r="F37" s="260"/>
      <c r="G37" s="260"/>
      <c r="H37" s="260"/>
      <c r="I37" s="261"/>
      <c r="J37" s="129">
        <f>'B.C. Seg. a Dom. Diurno'!C41</f>
        <v>0</v>
      </c>
    </row>
    <row r="38" spans="1:10" x14ac:dyDescent="0.25">
      <c r="A38" s="56"/>
      <c r="B38" s="255" t="s">
        <v>164</v>
      </c>
      <c r="C38" s="256"/>
      <c r="D38" s="256"/>
      <c r="E38" s="256"/>
      <c r="F38" s="256"/>
      <c r="G38" s="256"/>
      <c r="H38" s="256"/>
      <c r="I38" s="257"/>
      <c r="J38" s="128" t="e">
        <f>SUM(J27:J37)</f>
        <v>#REF!</v>
      </c>
    </row>
    <row r="39" spans="1:10" x14ac:dyDescent="0.25">
      <c r="A39" s="56"/>
    </row>
    <row r="40" spans="1:10" x14ac:dyDescent="0.25">
      <c r="A40" s="56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x14ac:dyDescent="0.25">
      <c r="A41" s="56"/>
      <c r="B41" s="248" t="s">
        <v>98</v>
      </c>
      <c r="C41" s="249"/>
      <c r="D41" s="249"/>
      <c r="E41" s="249"/>
      <c r="F41" s="249"/>
      <c r="G41" s="249"/>
      <c r="H41" s="249"/>
      <c r="I41" s="250"/>
      <c r="J41" s="97" t="s">
        <v>103</v>
      </c>
    </row>
    <row r="42" spans="1:10" x14ac:dyDescent="0.25">
      <c r="A42" s="56"/>
      <c r="B42" s="97" t="s">
        <v>89</v>
      </c>
      <c r="C42" s="252" t="s">
        <v>163</v>
      </c>
      <c r="D42" s="253"/>
      <c r="E42" s="253"/>
      <c r="F42" s="253"/>
      <c r="G42" s="253"/>
      <c r="H42" s="253"/>
      <c r="I42" s="254"/>
      <c r="J42" s="91">
        <f>Materiais!F14</f>
        <v>56.075000000000003</v>
      </c>
    </row>
    <row r="43" spans="1:10" x14ac:dyDescent="0.25">
      <c r="A43" s="56"/>
      <c r="B43" s="97" t="s">
        <v>101</v>
      </c>
      <c r="C43" s="357" t="s">
        <v>162</v>
      </c>
      <c r="D43" s="358"/>
      <c r="E43" s="358"/>
      <c r="F43" s="358"/>
      <c r="G43" s="358"/>
      <c r="H43" s="358"/>
      <c r="I43" s="359"/>
      <c r="J43" s="91" t="e">
        <f>Materiais!#REF!</f>
        <v>#REF!</v>
      </c>
    </row>
    <row r="44" spans="1:10" x14ac:dyDescent="0.25">
      <c r="A44" s="56"/>
      <c r="B44" s="97" t="s">
        <v>99</v>
      </c>
      <c r="C44" s="242" t="s">
        <v>20</v>
      </c>
      <c r="D44" s="243"/>
      <c r="E44" s="243"/>
      <c r="F44" s="243"/>
      <c r="G44" s="243"/>
      <c r="H44" s="243"/>
      <c r="I44" s="244"/>
      <c r="J44" s="91">
        <f>Materiais!F44</f>
        <v>69.156555555555556</v>
      </c>
    </row>
    <row r="45" spans="1:10" ht="15" customHeight="1" x14ac:dyDescent="0.25">
      <c r="A45" s="56"/>
      <c r="B45" s="98" t="s">
        <v>97</v>
      </c>
      <c r="C45" s="242" t="s">
        <v>161</v>
      </c>
      <c r="D45" s="243"/>
      <c r="E45" s="243"/>
      <c r="F45" s="243"/>
      <c r="G45" s="243"/>
      <c r="H45" s="243"/>
      <c r="I45" s="244"/>
      <c r="J45" s="92" t="e">
        <f>'Benefícios diários e mensais'!#REF!</f>
        <v>#REF!</v>
      </c>
    </row>
    <row r="46" spans="1:10" x14ac:dyDescent="0.25">
      <c r="A46" s="56"/>
      <c r="B46" s="255" t="s">
        <v>160</v>
      </c>
      <c r="C46" s="256"/>
      <c r="D46" s="256"/>
      <c r="E46" s="256"/>
      <c r="F46" s="256"/>
      <c r="G46" s="256"/>
      <c r="H46" s="256"/>
      <c r="I46" s="257"/>
      <c r="J46" s="101" t="e">
        <f>SUM(J42:J45)</f>
        <v>#REF!</v>
      </c>
    </row>
    <row r="47" spans="1:10" x14ac:dyDescent="0.25">
      <c r="A47" s="56"/>
      <c r="B47" s="258"/>
      <c r="C47" s="258"/>
      <c r="D47" s="258"/>
      <c r="E47" s="258"/>
      <c r="F47" s="258"/>
      <c r="G47" s="258"/>
      <c r="H47" s="258"/>
      <c r="I47" s="258"/>
      <c r="J47" s="258"/>
    </row>
    <row r="48" spans="1:10" x14ac:dyDescent="0.25">
      <c r="A48" s="56"/>
      <c r="B48" s="248" t="s">
        <v>159</v>
      </c>
      <c r="C48" s="249"/>
      <c r="D48" s="249"/>
      <c r="E48" s="249"/>
      <c r="F48" s="249"/>
      <c r="G48" s="249"/>
      <c r="H48" s="250"/>
      <c r="I48" s="127" t="s">
        <v>158</v>
      </c>
      <c r="J48" s="97" t="s">
        <v>103</v>
      </c>
    </row>
    <row r="49" spans="1:10" x14ac:dyDescent="0.25">
      <c r="A49" s="56"/>
      <c r="B49" s="267" t="s">
        <v>124</v>
      </c>
      <c r="C49" s="267"/>
      <c r="D49" s="267"/>
      <c r="E49" s="267"/>
      <c r="F49" s="267"/>
      <c r="G49" s="267"/>
      <c r="H49" s="267"/>
      <c r="I49" s="267"/>
      <c r="J49" s="267"/>
    </row>
    <row r="50" spans="1:10" x14ac:dyDescent="0.25">
      <c r="A50" s="56"/>
      <c r="B50" s="97" t="s">
        <v>89</v>
      </c>
      <c r="C50" s="218" t="s">
        <v>157</v>
      </c>
      <c r="D50" s="219"/>
      <c r="E50" s="219"/>
      <c r="F50" s="219"/>
      <c r="G50" s="219"/>
      <c r="H50" s="220"/>
      <c r="I50" s="115">
        <v>20</v>
      </c>
      <c r="J50" s="91">
        <f>J24*I50%</f>
        <v>1686.4162640000004</v>
      </c>
    </row>
    <row r="51" spans="1:10" x14ac:dyDescent="0.25">
      <c r="A51" s="56"/>
      <c r="B51" s="97" t="s">
        <v>101</v>
      </c>
      <c r="C51" s="218" t="s">
        <v>156</v>
      </c>
      <c r="D51" s="219"/>
      <c r="E51" s="219"/>
      <c r="F51" s="219"/>
      <c r="G51" s="219"/>
      <c r="H51" s="220"/>
      <c r="I51" s="115">
        <v>0</v>
      </c>
      <c r="J51" s="91">
        <f>J24*I51%</f>
        <v>0</v>
      </c>
    </row>
    <row r="52" spans="1:10" x14ac:dyDescent="0.25">
      <c r="A52" s="56"/>
      <c r="B52" s="97" t="s">
        <v>99</v>
      </c>
      <c r="C52" s="218" t="s">
        <v>155</v>
      </c>
      <c r="D52" s="219"/>
      <c r="E52" s="219"/>
      <c r="F52" s="219"/>
      <c r="G52" s="219"/>
      <c r="H52" s="220"/>
      <c r="I52" s="115">
        <v>0</v>
      </c>
      <c r="J52" s="91">
        <f>$I$30*I52%</f>
        <v>0</v>
      </c>
    </row>
    <row r="53" spans="1:10" x14ac:dyDescent="0.25">
      <c r="A53" s="56"/>
      <c r="B53" s="97" t="s">
        <v>97</v>
      </c>
      <c r="C53" s="218" t="s">
        <v>154</v>
      </c>
      <c r="D53" s="219"/>
      <c r="E53" s="219"/>
      <c r="F53" s="219"/>
      <c r="G53" s="219"/>
      <c r="H53" s="220"/>
      <c r="I53" s="115">
        <v>0</v>
      </c>
      <c r="J53" s="91">
        <f>$I$30*I53%</f>
        <v>0</v>
      </c>
    </row>
    <row r="54" spans="1:10" x14ac:dyDescent="0.25">
      <c r="A54" s="56"/>
      <c r="B54" s="97" t="s">
        <v>95</v>
      </c>
      <c r="C54" s="218" t="s">
        <v>153</v>
      </c>
      <c r="D54" s="219"/>
      <c r="E54" s="219"/>
      <c r="F54" s="219"/>
      <c r="G54" s="219"/>
      <c r="H54" s="220"/>
      <c r="I54" s="115">
        <v>0</v>
      </c>
      <c r="J54" s="91">
        <f>$I$30*I54%</f>
        <v>0</v>
      </c>
    </row>
    <row r="55" spans="1:10" x14ac:dyDescent="0.25">
      <c r="A55" s="56"/>
      <c r="B55" s="97" t="s">
        <v>130</v>
      </c>
      <c r="C55" s="218" t="s">
        <v>152</v>
      </c>
      <c r="D55" s="219"/>
      <c r="E55" s="219"/>
      <c r="F55" s="219"/>
      <c r="G55" s="219"/>
      <c r="H55" s="220"/>
      <c r="I55" s="115">
        <v>8</v>
      </c>
      <c r="J55" s="91">
        <f>J24*I55%</f>
        <v>674.56650560000014</v>
      </c>
    </row>
    <row r="56" spans="1:10" x14ac:dyDescent="0.25">
      <c r="A56" s="56"/>
      <c r="B56" s="97" t="s">
        <v>128</v>
      </c>
      <c r="C56" s="218" t="s">
        <v>151</v>
      </c>
      <c r="D56" s="219"/>
      <c r="E56" s="219"/>
      <c r="F56" s="219"/>
      <c r="G56" s="219"/>
      <c r="H56" s="220"/>
      <c r="I56" s="126">
        <v>1</v>
      </c>
      <c r="J56" s="91">
        <f>J24*I56%</f>
        <v>84.320813200000018</v>
      </c>
    </row>
    <row r="57" spans="1:10" x14ac:dyDescent="0.25">
      <c r="A57" s="56"/>
      <c r="B57" s="98" t="s">
        <v>150</v>
      </c>
      <c r="C57" s="263" t="s">
        <v>149</v>
      </c>
      <c r="D57" s="264"/>
      <c r="E57" s="264"/>
      <c r="F57" s="264"/>
      <c r="G57" s="264"/>
      <c r="H57" s="265"/>
      <c r="I57" s="125">
        <v>0</v>
      </c>
      <c r="J57" s="91">
        <f>$I$30*I57%</f>
        <v>0</v>
      </c>
    </row>
    <row r="58" spans="1:10" x14ac:dyDescent="0.25">
      <c r="A58" s="56"/>
      <c r="B58" s="248" t="s">
        <v>148</v>
      </c>
      <c r="C58" s="249"/>
      <c r="D58" s="249"/>
      <c r="E58" s="249"/>
      <c r="F58" s="249"/>
      <c r="G58" s="249"/>
      <c r="H58" s="250"/>
      <c r="I58" s="124">
        <f>SUM(I50:I57)</f>
        <v>29</v>
      </c>
      <c r="J58" s="123">
        <f>SUM(J50:J57)</f>
        <v>2445.3035828000006</v>
      </c>
    </row>
    <row r="59" spans="1:10" x14ac:dyDescent="0.25">
      <c r="A59" s="56"/>
      <c r="B59" s="121" t="s">
        <v>123</v>
      </c>
      <c r="C59" s="122"/>
      <c r="D59" s="122"/>
      <c r="E59" s="122"/>
      <c r="F59" s="122"/>
      <c r="G59" s="122"/>
      <c r="H59" s="266"/>
      <c r="I59" s="266"/>
      <c r="J59" s="266"/>
    </row>
    <row r="60" spans="1:10" x14ac:dyDescent="0.25">
      <c r="A60" s="56"/>
      <c r="B60" s="97" t="s">
        <v>89</v>
      </c>
      <c r="C60" s="218" t="s">
        <v>147</v>
      </c>
      <c r="D60" s="219"/>
      <c r="E60" s="219"/>
      <c r="F60" s="219"/>
      <c r="G60" s="219"/>
      <c r="H60" s="220"/>
      <c r="I60" s="115">
        <v>8.33</v>
      </c>
      <c r="J60" s="91">
        <f>J24*I60%</f>
        <v>702.39237395600014</v>
      </c>
    </row>
    <row r="61" spans="1:10" x14ac:dyDescent="0.25">
      <c r="A61" s="56"/>
      <c r="B61" s="97" t="s">
        <v>101</v>
      </c>
      <c r="C61" s="218" t="s">
        <v>146</v>
      </c>
      <c r="D61" s="219"/>
      <c r="E61" s="219"/>
      <c r="F61" s="219"/>
      <c r="G61" s="219"/>
      <c r="H61" s="220"/>
      <c r="I61" s="115">
        <v>2.78</v>
      </c>
      <c r="J61" s="91">
        <f>J24*I61%</f>
        <v>234.41186069600002</v>
      </c>
    </row>
    <row r="62" spans="1:10" ht="30" customHeight="1" x14ac:dyDescent="0.25">
      <c r="A62" s="56"/>
      <c r="B62" s="97" t="s">
        <v>99</v>
      </c>
      <c r="C62" s="263" t="s">
        <v>145</v>
      </c>
      <c r="D62" s="264"/>
      <c r="E62" s="264"/>
      <c r="F62" s="264"/>
      <c r="G62" s="264"/>
      <c r="H62" s="265"/>
      <c r="I62" s="116">
        <f>SUM(I60:I61)*I58/100</f>
        <v>3.2218999999999998</v>
      </c>
      <c r="J62" s="92">
        <f>J24*I62%</f>
        <v>271.67322804908002</v>
      </c>
    </row>
    <row r="63" spans="1:10" x14ac:dyDescent="0.25">
      <c r="A63" s="56"/>
      <c r="B63" s="248" t="s">
        <v>60</v>
      </c>
      <c r="C63" s="249"/>
      <c r="D63" s="249"/>
      <c r="E63" s="249"/>
      <c r="F63" s="249"/>
      <c r="G63" s="249"/>
      <c r="H63" s="250"/>
      <c r="I63" s="113">
        <f>SUM(I60:I62)</f>
        <v>14.331899999999999</v>
      </c>
      <c r="J63" s="101">
        <f>SUM(J60:J62)</f>
        <v>1208.4774627010802</v>
      </c>
    </row>
    <row r="64" spans="1:10" x14ac:dyDescent="0.25">
      <c r="A64" s="56"/>
      <c r="B64" s="121" t="s">
        <v>122</v>
      </c>
      <c r="C64" s="120"/>
      <c r="D64" s="120"/>
      <c r="E64" s="120"/>
      <c r="F64" s="120"/>
      <c r="G64" s="120"/>
      <c r="H64" s="268"/>
      <c r="I64" s="268"/>
      <c r="J64" s="268"/>
    </row>
    <row r="65" spans="1:10" x14ac:dyDescent="0.25">
      <c r="A65" s="56"/>
      <c r="B65" s="97" t="s">
        <v>89</v>
      </c>
      <c r="C65" s="218" t="s">
        <v>144</v>
      </c>
      <c r="D65" s="219"/>
      <c r="E65" s="219"/>
      <c r="F65" s="219"/>
      <c r="G65" s="219"/>
      <c r="H65" s="220"/>
      <c r="I65" s="116">
        <v>0.06</v>
      </c>
      <c r="J65" s="91">
        <f>J24*I65%</f>
        <v>5.059248792</v>
      </c>
    </row>
    <row r="66" spans="1:10" ht="27.75" customHeight="1" x14ac:dyDescent="0.25">
      <c r="A66" s="56"/>
      <c r="B66" s="97" t="s">
        <v>101</v>
      </c>
      <c r="C66" s="263" t="s">
        <v>143</v>
      </c>
      <c r="D66" s="264"/>
      <c r="E66" s="264"/>
      <c r="F66" s="264"/>
      <c r="G66" s="264"/>
      <c r="H66" s="265"/>
      <c r="I66" s="116">
        <f>I65*I58/100</f>
        <v>1.7399999999999999E-2</v>
      </c>
      <c r="J66" s="91">
        <f>J24*I66%</f>
        <v>1.4671821496800002</v>
      </c>
    </row>
    <row r="67" spans="1:10" x14ac:dyDescent="0.25">
      <c r="A67" s="56"/>
      <c r="B67" s="248" t="s">
        <v>60</v>
      </c>
      <c r="C67" s="249"/>
      <c r="D67" s="249"/>
      <c r="E67" s="249"/>
      <c r="F67" s="249"/>
      <c r="G67" s="249"/>
      <c r="H67" s="250"/>
      <c r="I67" s="113">
        <f>SUM(I65:I66)</f>
        <v>7.7399999999999997E-2</v>
      </c>
      <c r="J67" s="101">
        <f>SUM(J65:J66)</f>
        <v>6.5264309416800002</v>
      </c>
    </row>
    <row r="68" spans="1:10" x14ac:dyDescent="0.25">
      <c r="A68" s="56"/>
      <c r="B68" s="121" t="s">
        <v>121</v>
      </c>
      <c r="C68" s="120"/>
      <c r="D68" s="120"/>
      <c r="E68" s="120"/>
      <c r="F68" s="120"/>
      <c r="G68" s="120"/>
      <c r="H68" s="268"/>
      <c r="I68" s="268"/>
      <c r="J68" s="268"/>
    </row>
    <row r="69" spans="1:10" x14ac:dyDescent="0.25">
      <c r="A69" s="56"/>
      <c r="B69" s="97" t="s">
        <v>89</v>
      </c>
      <c r="C69" s="218" t="s">
        <v>142</v>
      </c>
      <c r="D69" s="219"/>
      <c r="E69" s="219"/>
      <c r="F69" s="219"/>
      <c r="G69" s="219"/>
      <c r="H69" s="220"/>
      <c r="I69" s="119">
        <v>4.2000000000000003E-2</v>
      </c>
      <c r="J69" s="91">
        <f>J24*I69%</f>
        <v>3.5414741544000008</v>
      </c>
    </row>
    <row r="70" spans="1:10" ht="25.5" customHeight="1" x14ac:dyDescent="0.25">
      <c r="A70" s="56"/>
      <c r="B70" s="97" t="s">
        <v>101</v>
      </c>
      <c r="C70" s="218" t="s">
        <v>141</v>
      </c>
      <c r="D70" s="219"/>
      <c r="E70" s="219"/>
      <c r="F70" s="219"/>
      <c r="G70" s="219"/>
      <c r="H70" s="220"/>
      <c r="I70" s="119">
        <v>3.0000000000000001E-3</v>
      </c>
      <c r="J70" s="92">
        <f>J24*I70%</f>
        <v>0.25296243960000003</v>
      </c>
    </row>
    <row r="71" spans="1:10" x14ac:dyDescent="0.25">
      <c r="A71" s="56"/>
      <c r="B71" s="97" t="s">
        <v>99</v>
      </c>
      <c r="C71" s="218" t="s">
        <v>140</v>
      </c>
      <c r="D71" s="219"/>
      <c r="E71" s="219"/>
      <c r="F71" s="219"/>
      <c r="G71" s="219"/>
      <c r="H71" s="220"/>
      <c r="I71" s="119">
        <v>1.68</v>
      </c>
      <c r="J71" s="91">
        <f>J24*I71%</f>
        <v>141.65896617600001</v>
      </c>
    </row>
    <row r="72" spans="1:10" x14ac:dyDescent="0.25">
      <c r="A72" s="56"/>
      <c r="B72" s="97" t="s">
        <v>97</v>
      </c>
      <c r="C72" s="218" t="s">
        <v>139</v>
      </c>
      <c r="D72" s="219"/>
      <c r="E72" s="219"/>
      <c r="F72" s="219"/>
      <c r="G72" s="219"/>
      <c r="H72" s="220"/>
      <c r="I72" s="119">
        <v>4.0000000000000001E-3</v>
      </c>
      <c r="J72" s="91">
        <f>J24*I72%</f>
        <v>0.3372832528000001</v>
      </c>
    </row>
    <row r="73" spans="1:10" ht="26.25" customHeight="1" x14ac:dyDescent="0.25">
      <c r="A73" s="56"/>
      <c r="B73" s="97" t="s">
        <v>95</v>
      </c>
      <c r="C73" s="263" t="s">
        <v>138</v>
      </c>
      <c r="D73" s="264"/>
      <c r="E73" s="264"/>
      <c r="F73" s="264"/>
      <c r="G73" s="264"/>
      <c r="H73" s="265"/>
      <c r="I73" s="119">
        <f>I72*I58/100</f>
        <v>1.16E-3</v>
      </c>
      <c r="J73" s="91">
        <f>J24*I73%</f>
        <v>9.7812143312000013E-2</v>
      </c>
    </row>
    <row r="74" spans="1:10" x14ac:dyDescent="0.25">
      <c r="A74" s="56"/>
      <c r="B74" s="97" t="s">
        <v>130</v>
      </c>
      <c r="C74" s="212" t="s">
        <v>137</v>
      </c>
      <c r="D74" s="213"/>
      <c r="E74" s="213"/>
      <c r="F74" s="213"/>
      <c r="G74" s="213"/>
      <c r="H74" s="214"/>
      <c r="I74" s="119">
        <v>0.16</v>
      </c>
      <c r="J74" s="91">
        <f>J24*I74%</f>
        <v>13.491330112000002</v>
      </c>
    </row>
    <row r="75" spans="1:10" x14ac:dyDescent="0.25">
      <c r="A75" s="56"/>
      <c r="B75" s="248" t="s">
        <v>60</v>
      </c>
      <c r="C75" s="249"/>
      <c r="D75" s="249"/>
      <c r="E75" s="249"/>
      <c r="F75" s="249"/>
      <c r="G75" s="249"/>
      <c r="H75" s="250"/>
      <c r="I75" s="118">
        <f>SUM(I69:I74)</f>
        <v>1.8901599999999998</v>
      </c>
      <c r="J75" s="117">
        <f>SUM(J69:J74)</f>
        <v>159.37982827811203</v>
      </c>
    </row>
    <row r="76" spans="1:10" ht="15" customHeight="1" x14ac:dyDescent="0.25">
      <c r="A76" s="56"/>
      <c r="B76" s="273" t="s">
        <v>136</v>
      </c>
      <c r="C76" s="273"/>
      <c r="D76" s="273"/>
      <c r="E76" s="273"/>
      <c r="F76" s="273"/>
      <c r="G76" s="273"/>
      <c r="H76" s="273"/>
      <c r="I76" s="273"/>
      <c r="J76" s="273"/>
    </row>
    <row r="77" spans="1:10" x14ac:dyDescent="0.25">
      <c r="A77" s="56"/>
      <c r="B77" s="97" t="s">
        <v>89</v>
      </c>
      <c r="C77" s="218" t="s">
        <v>135</v>
      </c>
      <c r="D77" s="219"/>
      <c r="E77" s="219"/>
      <c r="F77" s="219"/>
      <c r="G77" s="219"/>
      <c r="H77" s="220"/>
      <c r="I77" s="116">
        <v>8.33</v>
      </c>
      <c r="J77" s="91">
        <f>J24*I77%</f>
        <v>702.39237395600014</v>
      </c>
    </row>
    <row r="78" spans="1:10" x14ac:dyDescent="0.25">
      <c r="A78" s="56"/>
      <c r="B78" s="97" t="s">
        <v>101</v>
      </c>
      <c r="C78" s="218" t="s">
        <v>134</v>
      </c>
      <c r="D78" s="219"/>
      <c r="E78" s="219"/>
      <c r="F78" s="219"/>
      <c r="G78" s="219"/>
      <c r="H78" s="220"/>
      <c r="I78" s="116">
        <v>1.66</v>
      </c>
      <c r="J78" s="91">
        <f>J24*I78%</f>
        <v>139.97254991200003</v>
      </c>
    </row>
    <row r="79" spans="1:10" x14ac:dyDescent="0.25">
      <c r="A79" s="56"/>
      <c r="B79" s="97" t="s">
        <v>99</v>
      </c>
      <c r="C79" s="218" t="s">
        <v>133</v>
      </c>
      <c r="D79" s="219"/>
      <c r="E79" s="219"/>
      <c r="F79" s="219"/>
      <c r="G79" s="219"/>
      <c r="H79" s="220"/>
      <c r="I79" s="116">
        <v>0.02</v>
      </c>
      <c r="J79" s="91">
        <f>J24*I79%</f>
        <v>1.6864162640000002</v>
      </c>
    </row>
    <row r="80" spans="1:10" x14ac:dyDescent="0.25">
      <c r="A80" s="56"/>
      <c r="B80" s="97" t="s">
        <v>97</v>
      </c>
      <c r="C80" s="218" t="s">
        <v>132</v>
      </c>
      <c r="D80" s="219"/>
      <c r="E80" s="219"/>
      <c r="F80" s="219"/>
      <c r="G80" s="219"/>
      <c r="H80" s="220"/>
      <c r="I80" s="116">
        <v>0.28000000000000003</v>
      </c>
      <c r="J80" s="91">
        <f>J24*I80%</f>
        <v>23.609827696000007</v>
      </c>
    </row>
    <row r="81" spans="1:15" x14ac:dyDescent="0.25">
      <c r="A81" s="56"/>
      <c r="B81" s="97" t="s">
        <v>95</v>
      </c>
      <c r="C81" s="218" t="s">
        <v>131</v>
      </c>
      <c r="D81" s="269"/>
      <c r="E81" s="269"/>
      <c r="F81" s="269"/>
      <c r="G81" s="269"/>
      <c r="H81" s="269"/>
      <c r="I81" s="116">
        <v>0.03</v>
      </c>
      <c r="J81" s="91">
        <f>J24*I81%</f>
        <v>2.529624396</v>
      </c>
    </row>
    <row r="82" spans="1:15" x14ac:dyDescent="0.25">
      <c r="A82" s="56"/>
      <c r="B82" s="97" t="s">
        <v>130</v>
      </c>
      <c r="C82" s="270" t="s">
        <v>129</v>
      </c>
      <c r="D82" s="271"/>
      <c r="E82" s="272"/>
      <c r="F82" s="272"/>
      <c r="G82" s="272"/>
      <c r="H82" s="272"/>
      <c r="I82" s="115"/>
      <c r="J82" s="91">
        <f>J24*I82%</f>
        <v>0</v>
      </c>
    </row>
    <row r="83" spans="1:15" ht="26.25" customHeight="1" x14ac:dyDescent="0.25">
      <c r="A83" s="56"/>
      <c r="B83" s="98" t="s">
        <v>128</v>
      </c>
      <c r="C83" s="209" t="s">
        <v>127</v>
      </c>
      <c r="D83" s="210"/>
      <c r="E83" s="210"/>
      <c r="F83" s="210"/>
      <c r="G83" s="210"/>
      <c r="H83" s="210"/>
      <c r="I83" s="114">
        <f>SUM(I77:I82)*I58/100</f>
        <v>2.9927999999999999</v>
      </c>
      <c r="J83" s="91">
        <f>J24*I83%</f>
        <v>252.35532974496004</v>
      </c>
    </row>
    <row r="84" spans="1:15" x14ac:dyDescent="0.25">
      <c r="A84" s="56"/>
      <c r="B84" s="248" t="s">
        <v>60</v>
      </c>
      <c r="C84" s="249"/>
      <c r="D84" s="249"/>
      <c r="E84" s="249"/>
      <c r="F84" s="249"/>
      <c r="G84" s="249"/>
      <c r="H84" s="250"/>
      <c r="I84" s="113">
        <f>SUM(I77:I83)</f>
        <v>13.312799999999999</v>
      </c>
      <c r="J84" s="101">
        <f>SUM(J77:J83)</f>
        <v>1122.5461219689603</v>
      </c>
    </row>
    <row r="85" spans="1:15" x14ac:dyDescent="0.25">
      <c r="A85" s="56"/>
      <c r="B85" s="248" t="s">
        <v>126</v>
      </c>
      <c r="C85" s="249"/>
      <c r="D85" s="249"/>
      <c r="E85" s="249"/>
      <c r="F85" s="249"/>
      <c r="G85" s="249"/>
      <c r="H85" s="250"/>
      <c r="I85" s="113">
        <f>SUM(I58+I63+I67+I75+I84)</f>
        <v>58.612259999999992</v>
      </c>
      <c r="J85" s="101">
        <f>SUM(J58+J63+J67+J75+J84)</f>
        <v>4942.2334266898333</v>
      </c>
    </row>
    <row r="86" spans="1:15" x14ac:dyDescent="0.25">
      <c r="A86" s="56"/>
      <c r="B86" s="279"/>
      <c r="C86" s="279"/>
      <c r="D86" s="279"/>
      <c r="E86" s="279"/>
      <c r="F86" s="279"/>
      <c r="G86" s="279"/>
      <c r="H86" s="279"/>
      <c r="I86" s="279"/>
      <c r="J86" s="279"/>
    </row>
    <row r="87" spans="1:15" x14ac:dyDescent="0.25">
      <c r="A87" s="56"/>
      <c r="B87" s="255" t="s">
        <v>125</v>
      </c>
      <c r="C87" s="256"/>
      <c r="D87" s="256"/>
      <c r="E87" s="256"/>
      <c r="F87" s="256"/>
      <c r="G87" s="256"/>
      <c r="H87" s="256"/>
      <c r="I87" s="256"/>
      <c r="J87" s="257"/>
    </row>
    <row r="88" spans="1:15" x14ac:dyDescent="0.25">
      <c r="A88" s="56"/>
      <c r="B88" s="274" t="s">
        <v>124</v>
      </c>
      <c r="C88" s="275"/>
      <c r="D88" s="275"/>
      <c r="E88" s="275"/>
      <c r="F88" s="275"/>
      <c r="G88" s="275"/>
      <c r="H88" s="275"/>
      <c r="I88" s="276"/>
      <c r="J88" s="112">
        <f>J58</f>
        <v>2445.3035828000006</v>
      </c>
    </row>
    <row r="89" spans="1:15" x14ac:dyDescent="0.25">
      <c r="A89" s="56"/>
      <c r="B89" s="274" t="s">
        <v>123</v>
      </c>
      <c r="C89" s="275"/>
      <c r="D89" s="275"/>
      <c r="E89" s="275"/>
      <c r="F89" s="275"/>
      <c r="G89" s="275"/>
      <c r="H89" s="275"/>
      <c r="I89" s="276"/>
      <c r="J89" s="112">
        <f>J63</f>
        <v>1208.4774627010802</v>
      </c>
    </row>
    <row r="90" spans="1:15" x14ac:dyDescent="0.25">
      <c r="A90" s="56"/>
      <c r="B90" s="274" t="s">
        <v>122</v>
      </c>
      <c r="C90" s="275"/>
      <c r="D90" s="275"/>
      <c r="E90" s="275"/>
      <c r="F90" s="275"/>
      <c r="G90" s="275"/>
      <c r="H90" s="275"/>
      <c r="I90" s="276"/>
      <c r="J90" s="112">
        <f>J67</f>
        <v>6.5264309416800002</v>
      </c>
    </row>
    <row r="91" spans="1:15" x14ac:dyDescent="0.25">
      <c r="A91" s="56"/>
      <c r="B91" s="274" t="s">
        <v>121</v>
      </c>
      <c r="C91" s="275"/>
      <c r="D91" s="275"/>
      <c r="E91" s="275"/>
      <c r="F91" s="275"/>
      <c r="G91" s="275"/>
      <c r="H91" s="275"/>
      <c r="I91" s="276"/>
      <c r="J91" s="112">
        <f>J75</f>
        <v>159.37982827811203</v>
      </c>
    </row>
    <row r="92" spans="1:15" x14ac:dyDescent="0.25">
      <c r="A92" s="56"/>
      <c r="B92" s="274" t="s">
        <v>120</v>
      </c>
      <c r="C92" s="275"/>
      <c r="D92" s="275"/>
      <c r="E92" s="275"/>
      <c r="F92" s="275"/>
      <c r="G92" s="275"/>
      <c r="H92" s="275"/>
      <c r="I92" s="276"/>
      <c r="J92" s="112">
        <f>J84</f>
        <v>1122.5461219689603</v>
      </c>
    </row>
    <row r="93" spans="1:15" ht="15.75" x14ac:dyDescent="0.25">
      <c r="A93" s="56"/>
      <c r="B93" s="255" t="s">
        <v>119</v>
      </c>
      <c r="C93" s="256"/>
      <c r="D93" s="256"/>
      <c r="E93" s="256"/>
      <c r="F93" s="256"/>
      <c r="G93" s="256"/>
      <c r="H93" s="256"/>
      <c r="I93" s="257"/>
      <c r="J93" s="101">
        <f>SUM(J88:J92)</f>
        <v>4942.2334266898333</v>
      </c>
      <c r="L93" s="351" t="e">
        <f>J95/30.44</f>
        <v>#REF!</v>
      </c>
      <c r="M93" s="352"/>
      <c r="N93" s="347"/>
      <c r="O93" s="348"/>
    </row>
    <row r="94" spans="1:15" ht="15.75" x14ac:dyDescent="0.25">
      <c r="A94" s="56"/>
      <c r="B94" s="84"/>
      <c r="C94" s="84"/>
      <c r="D94" s="84"/>
      <c r="E94" s="84"/>
      <c r="F94" s="84"/>
      <c r="G94" s="84"/>
      <c r="H94" s="84"/>
      <c r="I94" s="84"/>
      <c r="J94" s="100"/>
      <c r="L94" s="111"/>
      <c r="M94" s="110"/>
      <c r="N94" s="109"/>
      <c r="O94" s="108"/>
    </row>
    <row r="95" spans="1:15" ht="15.75" x14ac:dyDescent="0.25">
      <c r="A95" s="56"/>
      <c r="B95" s="248" t="s">
        <v>118</v>
      </c>
      <c r="C95" s="249"/>
      <c r="D95" s="249"/>
      <c r="E95" s="249"/>
      <c r="F95" s="249"/>
      <c r="G95" s="249"/>
      <c r="H95" s="249"/>
      <c r="I95" s="250"/>
      <c r="J95" s="101" t="e">
        <f>J24+J38+J46+J85</f>
        <v>#REF!</v>
      </c>
      <c r="L95" s="111"/>
      <c r="M95" s="110"/>
      <c r="N95" s="109"/>
      <c r="O95" s="108"/>
    </row>
    <row r="96" spans="1:15" ht="15.75" x14ac:dyDescent="0.25">
      <c r="A96" s="56"/>
      <c r="B96" s="106"/>
      <c r="C96" s="107"/>
      <c r="D96" s="107"/>
      <c r="E96" s="106"/>
      <c r="F96" s="106"/>
      <c r="G96" s="106"/>
      <c r="H96" s="106"/>
      <c r="I96" s="204"/>
      <c r="J96" s="204"/>
      <c r="L96" s="351"/>
      <c r="M96" s="352"/>
      <c r="N96" s="349"/>
      <c r="O96" s="350"/>
    </row>
    <row r="97" spans="1:15" x14ac:dyDescent="0.25">
      <c r="A97" s="56"/>
      <c r="B97" s="248" t="s">
        <v>117</v>
      </c>
      <c r="C97" s="249"/>
      <c r="D97" s="249"/>
      <c r="E97" s="249"/>
      <c r="F97" s="249"/>
      <c r="G97" s="249"/>
      <c r="H97" s="249"/>
      <c r="I97" s="105" t="s">
        <v>116</v>
      </c>
      <c r="J97" s="97" t="s">
        <v>103</v>
      </c>
      <c r="L97" s="189"/>
      <c r="M97" s="189"/>
      <c r="N97" s="56"/>
      <c r="O97" s="56"/>
    </row>
    <row r="98" spans="1:15" x14ac:dyDescent="0.25">
      <c r="A98" s="56"/>
      <c r="B98" s="97" t="s">
        <v>89</v>
      </c>
      <c r="C98" s="228" t="s">
        <v>115</v>
      </c>
      <c r="D98" s="229"/>
      <c r="E98" s="229"/>
      <c r="F98" s="229"/>
      <c r="G98" s="229"/>
      <c r="H98" s="229"/>
      <c r="I98" s="104">
        <v>0.05</v>
      </c>
      <c r="J98" s="91" t="e">
        <f>J95*I98</f>
        <v>#REF!</v>
      </c>
      <c r="L98" s="56"/>
      <c r="M98" s="56"/>
      <c r="N98" s="56"/>
      <c r="O98" s="56"/>
    </row>
    <row r="99" spans="1:15" x14ac:dyDescent="0.25">
      <c r="A99" s="56"/>
      <c r="B99" s="97" t="s">
        <v>101</v>
      </c>
      <c r="C99" s="218" t="s">
        <v>6</v>
      </c>
      <c r="D99" s="219"/>
      <c r="E99" s="219"/>
      <c r="F99" s="219"/>
      <c r="G99" s="219"/>
      <c r="H99" s="219"/>
      <c r="I99" s="104">
        <v>0.1</v>
      </c>
      <c r="J99" s="91" t="e">
        <f>(J95+J98)*I99</f>
        <v>#REF!</v>
      </c>
      <c r="L99" s="355"/>
      <c r="M99" s="356"/>
      <c r="N99" s="353"/>
      <c r="O99" s="354"/>
    </row>
    <row r="100" spans="1:15" x14ac:dyDescent="0.25">
      <c r="A100" s="56"/>
      <c r="B100" s="280" t="s">
        <v>99</v>
      </c>
      <c r="C100" s="209" t="s">
        <v>114</v>
      </c>
      <c r="D100" s="272"/>
      <c r="E100" s="272"/>
      <c r="F100" s="272"/>
      <c r="G100" s="272"/>
      <c r="H100" s="272"/>
      <c r="I100" s="282">
        <f>SUM(F101:F106)</f>
        <v>4.19E-2</v>
      </c>
      <c r="J100" s="283" t="e">
        <f>SUM(G101:H106)</f>
        <v>#REF!</v>
      </c>
    </row>
    <row r="101" spans="1:15" x14ac:dyDescent="0.25">
      <c r="A101" s="56"/>
      <c r="B101" s="280"/>
      <c r="C101" s="286" t="s">
        <v>113</v>
      </c>
      <c r="D101" s="287"/>
      <c r="E101" s="103" t="s">
        <v>3</v>
      </c>
      <c r="F101" s="102">
        <v>2.3999999999999998E-3</v>
      </c>
      <c r="G101" s="292" t="e">
        <f>((J95+J98+J99)*F101)/(1-I100)</f>
        <v>#REF!</v>
      </c>
      <c r="H101" s="293"/>
      <c r="I101" s="282"/>
      <c r="J101" s="284"/>
    </row>
    <row r="102" spans="1:15" x14ac:dyDescent="0.25">
      <c r="A102" s="56"/>
      <c r="B102" s="280"/>
      <c r="C102" s="288"/>
      <c r="D102" s="289"/>
      <c r="E102" s="103" t="s">
        <v>2</v>
      </c>
      <c r="F102" s="102">
        <v>1.95E-2</v>
      </c>
      <c r="G102" s="292" t="e">
        <f>((J95+J98+J99)*F102)/(1-I100)</f>
        <v>#REF!</v>
      </c>
      <c r="H102" s="293"/>
      <c r="I102" s="282"/>
      <c r="J102" s="284"/>
    </row>
    <row r="103" spans="1:15" x14ac:dyDescent="0.25">
      <c r="A103" s="56"/>
      <c r="B103" s="280"/>
      <c r="C103" s="290"/>
      <c r="D103" s="291"/>
      <c r="E103" s="103" t="s">
        <v>112</v>
      </c>
      <c r="F103" s="102"/>
      <c r="G103" s="292"/>
      <c r="H103" s="293"/>
      <c r="I103" s="282"/>
      <c r="J103" s="284"/>
    </row>
    <row r="104" spans="1:15" x14ac:dyDescent="0.25">
      <c r="A104" s="56"/>
      <c r="B104" s="280"/>
      <c r="C104" s="296" t="s">
        <v>111</v>
      </c>
      <c r="D104" s="297"/>
      <c r="E104" s="103"/>
      <c r="F104" s="102"/>
      <c r="G104" s="292"/>
      <c r="H104" s="293"/>
      <c r="I104" s="282"/>
      <c r="J104" s="284"/>
    </row>
    <row r="105" spans="1:15" x14ac:dyDescent="0.25">
      <c r="A105" s="56"/>
      <c r="B105" s="280"/>
      <c r="C105" s="298"/>
      <c r="D105" s="299"/>
      <c r="E105" s="103" t="s">
        <v>110</v>
      </c>
      <c r="F105" s="102">
        <v>0.02</v>
      </c>
      <c r="G105" s="292" t="e">
        <f>((J95+J98+J99)*F105)/(1-I100)</f>
        <v>#REF!</v>
      </c>
      <c r="H105" s="293"/>
      <c r="I105" s="282"/>
      <c r="J105" s="284"/>
    </row>
    <row r="106" spans="1:15" x14ac:dyDescent="0.25">
      <c r="A106" s="56"/>
      <c r="B106" s="281"/>
      <c r="C106" s="300" t="s">
        <v>109</v>
      </c>
      <c r="D106" s="301"/>
      <c r="E106" s="103" t="s">
        <v>108</v>
      </c>
      <c r="F106" s="102"/>
      <c r="G106" s="292"/>
      <c r="H106" s="293"/>
      <c r="I106" s="282"/>
      <c r="J106" s="285"/>
    </row>
    <row r="107" spans="1:15" x14ac:dyDescent="0.25">
      <c r="A107" s="56"/>
      <c r="B107" s="255" t="s">
        <v>107</v>
      </c>
      <c r="C107" s="256"/>
      <c r="D107" s="256"/>
      <c r="E107" s="256"/>
      <c r="F107" s="256"/>
      <c r="G107" s="256"/>
      <c r="H107" s="256"/>
      <c r="I107" s="257"/>
      <c r="J107" s="101" t="e">
        <f>SUM(J98:J106)</f>
        <v>#REF!</v>
      </c>
    </row>
    <row r="108" spans="1:15" ht="13.5" customHeight="1" x14ac:dyDescent="0.25">
      <c r="B108" s="248" t="s">
        <v>106</v>
      </c>
      <c r="C108" s="249"/>
      <c r="D108" s="249"/>
      <c r="E108" s="249"/>
      <c r="F108" s="249"/>
      <c r="G108" s="249"/>
      <c r="H108" s="249"/>
      <c r="I108" s="250"/>
      <c r="J108" s="101" t="e">
        <f>SUM(J112:J115)</f>
        <v>#REF!</v>
      </c>
    </row>
    <row r="109" spans="1:15" ht="21" customHeight="1" x14ac:dyDescent="0.25">
      <c r="B109" s="87"/>
      <c r="C109" s="87"/>
      <c r="D109" s="87"/>
      <c r="E109" s="87"/>
      <c r="F109" s="87"/>
      <c r="G109" s="87"/>
      <c r="H109" s="87"/>
      <c r="I109" s="87"/>
      <c r="J109" s="100"/>
    </row>
    <row r="110" spans="1:15" ht="18" customHeight="1" x14ac:dyDescent="0.25">
      <c r="B110" s="315" t="s">
        <v>105</v>
      </c>
      <c r="C110" s="316"/>
      <c r="D110" s="316"/>
      <c r="E110" s="316"/>
      <c r="F110" s="316"/>
      <c r="G110" s="316"/>
      <c r="H110" s="316"/>
      <c r="I110" s="316"/>
      <c r="J110" s="317"/>
    </row>
    <row r="111" spans="1:15" ht="18" customHeight="1" x14ac:dyDescent="0.25">
      <c r="B111" s="318" t="s">
        <v>104</v>
      </c>
      <c r="C111" s="319"/>
      <c r="D111" s="319"/>
      <c r="E111" s="319"/>
      <c r="F111" s="319"/>
      <c r="G111" s="319"/>
      <c r="H111" s="319"/>
      <c r="I111" s="320"/>
      <c r="J111" s="99" t="s">
        <v>103</v>
      </c>
    </row>
    <row r="112" spans="1:15" ht="18" customHeight="1" x14ac:dyDescent="0.25">
      <c r="B112" s="97" t="s">
        <v>89</v>
      </c>
      <c r="C112" s="321" t="s">
        <v>102</v>
      </c>
      <c r="D112" s="322"/>
      <c r="E112" s="322"/>
      <c r="F112" s="322"/>
      <c r="G112" s="322"/>
      <c r="H112" s="322"/>
      <c r="I112" s="323"/>
      <c r="J112" s="96">
        <f>J24</f>
        <v>8432.0813200000011</v>
      </c>
    </row>
    <row r="113" spans="2:10" ht="21" customHeight="1" x14ac:dyDescent="0.25">
      <c r="B113" s="97" t="s">
        <v>101</v>
      </c>
      <c r="C113" s="303" t="s">
        <v>100</v>
      </c>
      <c r="D113" s="304"/>
      <c r="E113" s="304"/>
      <c r="F113" s="304"/>
      <c r="G113" s="304"/>
      <c r="H113" s="304"/>
      <c r="I113" s="305"/>
      <c r="J113" s="96" t="e">
        <f>J38</f>
        <v>#REF!</v>
      </c>
    </row>
    <row r="114" spans="2:10" ht="16.5" customHeight="1" x14ac:dyDescent="0.25">
      <c r="B114" s="97" t="s">
        <v>99</v>
      </c>
      <c r="C114" s="303" t="s">
        <v>98</v>
      </c>
      <c r="D114" s="304"/>
      <c r="E114" s="304"/>
      <c r="F114" s="304"/>
      <c r="G114" s="304"/>
      <c r="H114" s="304"/>
      <c r="I114" s="305"/>
      <c r="J114" s="96" t="e">
        <f>J46</f>
        <v>#REF!</v>
      </c>
    </row>
    <row r="115" spans="2:10" ht="12.75" customHeight="1" x14ac:dyDescent="0.25">
      <c r="B115" s="98" t="s">
        <v>97</v>
      </c>
      <c r="C115" s="306" t="s">
        <v>96</v>
      </c>
      <c r="D115" s="307"/>
      <c r="E115" s="307"/>
      <c r="F115" s="307"/>
      <c r="G115" s="307"/>
      <c r="H115" s="307"/>
      <c r="I115" s="308"/>
      <c r="J115" s="96">
        <f>J93</f>
        <v>4942.2334266898333</v>
      </c>
    </row>
    <row r="116" spans="2:10" ht="15.75" customHeight="1" x14ac:dyDescent="0.25">
      <c r="B116" s="97" t="s">
        <v>95</v>
      </c>
      <c r="C116" s="309" t="s">
        <v>94</v>
      </c>
      <c r="D116" s="310"/>
      <c r="E116" s="310"/>
      <c r="F116" s="310"/>
      <c r="G116" s="310"/>
      <c r="H116" s="310"/>
      <c r="I116" s="311"/>
      <c r="J116" s="96" t="e">
        <f>J107</f>
        <v>#REF!</v>
      </c>
    </row>
    <row r="117" spans="2:10" x14ac:dyDescent="0.25">
      <c r="B117" s="312"/>
      <c r="C117" s="313"/>
      <c r="D117" s="313"/>
      <c r="E117" s="313"/>
      <c r="F117" s="313"/>
      <c r="G117" s="313"/>
      <c r="H117" s="313"/>
      <c r="I117" s="314"/>
      <c r="J117" s="95" t="e">
        <f>SUM(J112:J116)</f>
        <v>#REF!</v>
      </c>
    </row>
    <row r="118" spans="2:10" x14ac:dyDescent="0.25">
      <c r="B118" s="312"/>
      <c r="C118" s="313"/>
      <c r="D118" s="313"/>
      <c r="E118" s="313"/>
      <c r="F118" s="313"/>
      <c r="G118" s="313"/>
      <c r="H118" s="313"/>
      <c r="I118" s="314"/>
      <c r="J118" s="95" t="e">
        <f>J117/30.44</f>
        <v>#REF!</v>
      </c>
    </row>
    <row r="120" spans="2:10" x14ac:dyDescent="0.25">
      <c r="J120" s="166"/>
    </row>
  </sheetData>
  <mergeCells count="124">
    <mergeCell ref="C14:I14"/>
    <mergeCell ref="C20:I20"/>
    <mergeCell ref="C22:I22"/>
    <mergeCell ref="C21:I21"/>
    <mergeCell ref="C23:I23"/>
    <mergeCell ref="B24:I24"/>
    <mergeCell ref="C4:I4"/>
    <mergeCell ref="C5:I5"/>
    <mergeCell ref="C6:I6"/>
    <mergeCell ref="C7:I7"/>
    <mergeCell ref="B11:J11"/>
    <mergeCell ref="B13:J13"/>
    <mergeCell ref="C8:I8"/>
    <mergeCell ref="C9:I9"/>
    <mergeCell ref="C15:I15"/>
    <mergeCell ref="C16:I16"/>
    <mergeCell ref="C17:I17"/>
    <mergeCell ref="B18:J18"/>
    <mergeCell ref="B19:I19"/>
    <mergeCell ref="B118:I118"/>
    <mergeCell ref="I96:J96"/>
    <mergeCell ref="C101:D103"/>
    <mergeCell ref="C104:D105"/>
    <mergeCell ref="C106:D106"/>
    <mergeCell ref="N99:O99"/>
    <mergeCell ref="L99:M99"/>
    <mergeCell ref="C28:I28"/>
    <mergeCell ref="B25:J25"/>
    <mergeCell ref="B26:I26"/>
    <mergeCell ref="C27:I27"/>
    <mergeCell ref="B95:I95"/>
    <mergeCell ref="B117:I117"/>
    <mergeCell ref="C33:I33"/>
    <mergeCell ref="C32:I32"/>
    <mergeCell ref="C31:I31"/>
    <mergeCell ref="C30:I30"/>
    <mergeCell ref="C29:I29"/>
    <mergeCell ref="C42:I42"/>
    <mergeCell ref="C43:I43"/>
    <mergeCell ref="C37:I37"/>
    <mergeCell ref="C34:I34"/>
    <mergeCell ref="C44:I44"/>
    <mergeCell ref="C45:I45"/>
    <mergeCell ref="B38:I38"/>
    <mergeCell ref="B40:J40"/>
    <mergeCell ref="B41:I41"/>
    <mergeCell ref="B46:I46"/>
    <mergeCell ref="B47:J47"/>
    <mergeCell ref="B48:H48"/>
    <mergeCell ref="B49:J49"/>
    <mergeCell ref="C50:H50"/>
    <mergeCell ref="C51:H51"/>
    <mergeCell ref="C52:H52"/>
    <mergeCell ref="C53:H53"/>
    <mergeCell ref="C54:H54"/>
    <mergeCell ref="C55:H55"/>
    <mergeCell ref="C56:H56"/>
    <mergeCell ref="C57:H57"/>
    <mergeCell ref="B58:H58"/>
    <mergeCell ref="H59:J59"/>
    <mergeCell ref="C60:H60"/>
    <mergeCell ref="C61:H61"/>
    <mergeCell ref="C62:H62"/>
    <mergeCell ref="B63:H63"/>
    <mergeCell ref="H64:J64"/>
    <mergeCell ref="C65:H65"/>
    <mergeCell ref="C66:H66"/>
    <mergeCell ref="B67:H67"/>
    <mergeCell ref="H68:J68"/>
    <mergeCell ref="C69:H69"/>
    <mergeCell ref="C70:H70"/>
    <mergeCell ref="C71:H71"/>
    <mergeCell ref="C72:H72"/>
    <mergeCell ref="C73:H73"/>
    <mergeCell ref="C74:H74"/>
    <mergeCell ref="B75:H75"/>
    <mergeCell ref="B76:J76"/>
    <mergeCell ref="C77:H77"/>
    <mergeCell ref="C78:H78"/>
    <mergeCell ref="C79:H79"/>
    <mergeCell ref="C80:H80"/>
    <mergeCell ref="C81:H81"/>
    <mergeCell ref="C82:H82"/>
    <mergeCell ref="C83:H83"/>
    <mergeCell ref="B84:H84"/>
    <mergeCell ref="B85:H85"/>
    <mergeCell ref="B86:J86"/>
    <mergeCell ref="B87:J87"/>
    <mergeCell ref="B92:I92"/>
    <mergeCell ref="B93:I93"/>
    <mergeCell ref="B108:I108"/>
    <mergeCell ref="B110:J110"/>
    <mergeCell ref="B111:I111"/>
    <mergeCell ref="B107:I107"/>
    <mergeCell ref="G105:H105"/>
    <mergeCell ref="B97:H97"/>
    <mergeCell ref="C98:H98"/>
    <mergeCell ref="C99:H99"/>
    <mergeCell ref="B100:B106"/>
    <mergeCell ref="C100:H100"/>
    <mergeCell ref="N93:O93"/>
    <mergeCell ref="N96:O96"/>
    <mergeCell ref="B2:J2"/>
    <mergeCell ref="C116:I116"/>
    <mergeCell ref="C115:I115"/>
    <mergeCell ref="C114:I114"/>
    <mergeCell ref="C113:I113"/>
    <mergeCell ref="C112:I112"/>
    <mergeCell ref="L93:M93"/>
    <mergeCell ref="L97:M97"/>
    <mergeCell ref="G103:H103"/>
    <mergeCell ref="G106:H106"/>
    <mergeCell ref="C35:I35"/>
    <mergeCell ref="C36:I36"/>
    <mergeCell ref="G101:H101"/>
    <mergeCell ref="G102:H102"/>
    <mergeCell ref="G104:H104"/>
    <mergeCell ref="I100:I106"/>
    <mergeCell ref="J100:J106"/>
    <mergeCell ref="L96:M96"/>
    <mergeCell ref="B88:I88"/>
    <mergeCell ref="B89:I89"/>
    <mergeCell ref="B90:I90"/>
    <mergeCell ref="B91:I9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62"/>
  <sheetViews>
    <sheetView topLeftCell="A46" zoomScale="85" zoomScaleNormal="85" workbookViewId="0">
      <selection activeCell="R58" sqref="R58"/>
    </sheetView>
  </sheetViews>
  <sheetFormatPr defaultRowHeight="15" x14ac:dyDescent="0.25"/>
  <cols>
    <col min="1" max="1" width="2" style="62" customWidth="1"/>
    <col min="2" max="2" width="8.5703125" style="62" customWidth="1"/>
    <col min="3" max="3" width="7.85546875" style="62" customWidth="1"/>
    <col min="4" max="4" width="5.7109375" style="62" customWidth="1"/>
    <col min="5" max="5" width="8.5703125" style="62" customWidth="1"/>
    <col min="6" max="6" width="8.7109375" style="62" customWidth="1"/>
    <col min="7" max="7" width="9.140625" style="62"/>
    <col min="8" max="8" width="4" style="62" customWidth="1"/>
    <col min="9" max="9" width="4.140625" style="62" customWidth="1"/>
    <col min="10" max="10" width="2.7109375" style="62" customWidth="1"/>
    <col min="11" max="11" width="17" style="63" customWidth="1"/>
    <col min="12" max="12" width="9.42578125" style="62" customWidth="1"/>
    <col min="13" max="16" width="9.140625" style="62"/>
    <col min="17" max="17" width="12.5703125" style="62" bestFit="1" customWidth="1"/>
    <col min="18" max="255" width="9.140625" style="62"/>
    <col min="256" max="256" width="2" style="62" customWidth="1"/>
    <col min="257" max="257" width="8.5703125" style="62" customWidth="1"/>
    <col min="258" max="258" width="7.85546875" style="62" customWidth="1"/>
    <col min="259" max="259" width="5.7109375" style="62" customWidth="1"/>
    <col min="260" max="260" width="8.5703125" style="62" customWidth="1"/>
    <col min="261" max="261" width="8.7109375" style="62" customWidth="1"/>
    <col min="262" max="262" width="9.140625" style="62"/>
    <col min="263" max="263" width="6.5703125" style="62" customWidth="1"/>
    <col min="264" max="264" width="6.42578125" style="62" customWidth="1"/>
    <col min="265" max="265" width="6.85546875" style="62" customWidth="1"/>
    <col min="266" max="266" width="7.7109375" style="62" customWidth="1"/>
    <col min="267" max="267" width="17" style="62" customWidth="1"/>
    <col min="268" max="268" width="9.42578125" style="62" customWidth="1"/>
    <col min="269" max="511" width="9.140625" style="62"/>
    <col min="512" max="512" width="2" style="62" customWidth="1"/>
    <col min="513" max="513" width="8.5703125" style="62" customWidth="1"/>
    <col min="514" max="514" width="7.85546875" style="62" customWidth="1"/>
    <col min="515" max="515" width="5.7109375" style="62" customWidth="1"/>
    <col min="516" max="516" width="8.5703125" style="62" customWidth="1"/>
    <col min="517" max="517" width="8.7109375" style="62" customWidth="1"/>
    <col min="518" max="518" width="9.140625" style="62"/>
    <col min="519" max="519" width="6.5703125" style="62" customWidth="1"/>
    <col min="520" max="520" width="6.42578125" style="62" customWidth="1"/>
    <col min="521" max="521" width="6.85546875" style="62" customWidth="1"/>
    <col min="522" max="522" width="7.7109375" style="62" customWidth="1"/>
    <col min="523" max="523" width="17" style="62" customWidth="1"/>
    <col min="524" max="524" width="9.42578125" style="62" customWidth="1"/>
    <col min="525" max="767" width="9.140625" style="62"/>
    <col min="768" max="768" width="2" style="62" customWidth="1"/>
    <col min="769" max="769" width="8.5703125" style="62" customWidth="1"/>
    <col min="770" max="770" width="7.85546875" style="62" customWidth="1"/>
    <col min="771" max="771" width="5.7109375" style="62" customWidth="1"/>
    <col min="772" max="772" width="8.5703125" style="62" customWidth="1"/>
    <col min="773" max="773" width="8.7109375" style="62" customWidth="1"/>
    <col min="774" max="774" width="9.140625" style="62"/>
    <col min="775" max="775" width="6.5703125" style="62" customWidth="1"/>
    <col min="776" max="776" width="6.42578125" style="62" customWidth="1"/>
    <col min="777" max="777" width="6.85546875" style="62" customWidth="1"/>
    <col min="778" max="778" width="7.7109375" style="62" customWidth="1"/>
    <col min="779" max="779" width="17" style="62" customWidth="1"/>
    <col min="780" max="780" width="9.42578125" style="62" customWidth="1"/>
    <col min="781" max="1023" width="9.140625" style="62"/>
    <col min="1024" max="1024" width="2" style="62" customWidth="1"/>
    <col min="1025" max="1025" width="8.5703125" style="62" customWidth="1"/>
    <col min="1026" max="1026" width="7.85546875" style="62" customWidth="1"/>
    <col min="1027" max="1027" width="5.7109375" style="62" customWidth="1"/>
    <col min="1028" max="1028" width="8.5703125" style="62" customWidth="1"/>
    <col min="1029" max="1029" width="8.7109375" style="62" customWidth="1"/>
    <col min="1030" max="1030" width="9.140625" style="62"/>
    <col min="1031" max="1031" width="6.5703125" style="62" customWidth="1"/>
    <col min="1032" max="1032" width="6.42578125" style="62" customWidth="1"/>
    <col min="1033" max="1033" width="6.85546875" style="62" customWidth="1"/>
    <col min="1034" max="1034" width="7.7109375" style="62" customWidth="1"/>
    <col min="1035" max="1035" width="17" style="62" customWidth="1"/>
    <col min="1036" max="1036" width="9.42578125" style="62" customWidth="1"/>
    <col min="1037" max="1279" width="9.140625" style="62"/>
    <col min="1280" max="1280" width="2" style="62" customWidth="1"/>
    <col min="1281" max="1281" width="8.5703125" style="62" customWidth="1"/>
    <col min="1282" max="1282" width="7.85546875" style="62" customWidth="1"/>
    <col min="1283" max="1283" width="5.7109375" style="62" customWidth="1"/>
    <col min="1284" max="1284" width="8.5703125" style="62" customWidth="1"/>
    <col min="1285" max="1285" width="8.7109375" style="62" customWidth="1"/>
    <col min="1286" max="1286" width="9.140625" style="62"/>
    <col min="1287" max="1287" width="6.5703125" style="62" customWidth="1"/>
    <col min="1288" max="1288" width="6.42578125" style="62" customWidth="1"/>
    <col min="1289" max="1289" width="6.85546875" style="62" customWidth="1"/>
    <col min="1290" max="1290" width="7.7109375" style="62" customWidth="1"/>
    <col min="1291" max="1291" width="17" style="62" customWidth="1"/>
    <col min="1292" max="1292" width="9.42578125" style="62" customWidth="1"/>
    <col min="1293" max="1535" width="9.140625" style="62"/>
    <col min="1536" max="1536" width="2" style="62" customWidth="1"/>
    <col min="1537" max="1537" width="8.5703125" style="62" customWidth="1"/>
    <col min="1538" max="1538" width="7.85546875" style="62" customWidth="1"/>
    <col min="1539" max="1539" width="5.7109375" style="62" customWidth="1"/>
    <col min="1540" max="1540" width="8.5703125" style="62" customWidth="1"/>
    <col min="1541" max="1541" width="8.7109375" style="62" customWidth="1"/>
    <col min="1542" max="1542" width="9.140625" style="62"/>
    <col min="1543" max="1543" width="6.5703125" style="62" customWidth="1"/>
    <col min="1544" max="1544" width="6.42578125" style="62" customWidth="1"/>
    <col min="1545" max="1545" width="6.85546875" style="62" customWidth="1"/>
    <col min="1546" max="1546" width="7.7109375" style="62" customWidth="1"/>
    <col min="1547" max="1547" width="17" style="62" customWidth="1"/>
    <col min="1548" max="1548" width="9.42578125" style="62" customWidth="1"/>
    <col min="1549" max="1791" width="9.140625" style="62"/>
    <col min="1792" max="1792" width="2" style="62" customWidth="1"/>
    <col min="1793" max="1793" width="8.5703125" style="62" customWidth="1"/>
    <col min="1794" max="1794" width="7.85546875" style="62" customWidth="1"/>
    <col min="1795" max="1795" width="5.7109375" style="62" customWidth="1"/>
    <col min="1796" max="1796" width="8.5703125" style="62" customWidth="1"/>
    <col min="1797" max="1797" width="8.7109375" style="62" customWidth="1"/>
    <col min="1798" max="1798" width="9.140625" style="62"/>
    <col min="1799" max="1799" width="6.5703125" style="62" customWidth="1"/>
    <col min="1800" max="1800" width="6.42578125" style="62" customWidth="1"/>
    <col min="1801" max="1801" width="6.85546875" style="62" customWidth="1"/>
    <col min="1802" max="1802" width="7.7109375" style="62" customWidth="1"/>
    <col min="1803" max="1803" width="17" style="62" customWidth="1"/>
    <col min="1804" max="1804" width="9.42578125" style="62" customWidth="1"/>
    <col min="1805" max="2047" width="9.140625" style="62"/>
    <col min="2048" max="2048" width="2" style="62" customWidth="1"/>
    <col min="2049" max="2049" width="8.5703125" style="62" customWidth="1"/>
    <col min="2050" max="2050" width="7.85546875" style="62" customWidth="1"/>
    <col min="2051" max="2051" width="5.7109375" style="62" customWidth="1"/>
    <col min="2052" max="2052" width="8.5703125" style="62" customWidth="1"/>
    <col min="2053" max="2053" width="8.7109375" style="62" customWidth="1"/>
    <col min="2054" max="2054" width="9.140625" style="62"/>
    <col min="2055" max="2055" width="6.5703125" style="62" customWidth="1"/>
    <col min="2056" max="2056" width="6.42578125" style="62" customWidth="1"/>
    <col min="2057" max="2057" width="6.85546875" style="62" customWidth="1"/>
    <col min="2058" max="2058" width="7.7109375" style="62" customWidth="1"/>
    <col min="2059" max="2059" width="17" style="62" customWidth="1"/>
    <col min="2060" max="2060" width="9.42578125" style="62" customWidth="1"/>
    <col min="2061" max="2303" width="9.140625" style="62"/>
    <col min="2304" max="2304" width="2" style="62" customWidth="1"/>
    <col min="2305" max="2305" width="8.5703125" style="62" customWidth="1"/>
    <col min="2306" max="2306" width="7.85546875" style="62" customWidth="1"/>
    <col min="2307" max="2307" width="5.7109375" style="62" customWidth="1"/>
    <col min="2308" max="2308" width="8.5703125" style="62" customWidth="1"/>
    <col min="2309" max="2309" width="8.7109375" style="62" customWidth="1"/>
    <col min="2310" max="2310" width="9.140625" style="62"/>
    <col min="2311" max="2311" width="6.5703125" style="62" customWidth="1"/>
    <col min="2312" max="2312" width="6.42578125" style="62" customWidth="1"/>
    <col min="2313" max="2313" width="6.85546875" style="62" customWidth="1"/>
    <col min="2314" max="2314" width="7.7109375" style="62" customWidth="1"/>
    <col min="2315" max="2315" width="17" style="62" customWidth="1"/>
    <col min="2316" max="2316" width="9.42578125" style="62" customWidth="1"/>
    <col min="2317" max="2559" width="9.140625" style="62"/>
    <col min="2560" max="2560" width="2" style="62" customWidth="1"/>
    <col min="2561" max="2561" width="8.5703125" style="62" customWidth="1"/>
    <col min="2562" max="2562" width="7.85546875" style="62" customWidth="1"/>
    <col min="2563" max="2563" width="5.7109375" style="62" customWidth="1"/>
    <col min="2564" max="2564" width="8.5703125" style="62" customWidth="1"/>
    <col min="2565" max="2565" width="8.7109375" style="62" customWidth="1"/>
    <col min="2566" max="2566" width="9.140625" style="62"/>
    <col min="2567" max="2567" width="6.5703125" style="62" customWidth="1"/>
    <col min="2568" max="2568" width="6.42578125" style="62" customWidth="1"/>
    <col min="2569" max="2569" width="6.85546875" style="62" customWidth="1"/>
    <col min="2570" max="2570" width="7.7109375" style="62" customWidth="1"/>
    <col min="2571" max="2571" width="17" style="62" customWidth="1"/>
    <col min="2572" max="2572" width="9.42578125" style="62" customWidth="1"/>
    <col min="2573" max="2815" width="9.140625" style="62"/>
    <col min="2816" max="2816" width="2" style="62" customWidth="1"/>
    <col min="2817" max="2817" width="8.5703125" style="62" customWidth="1"/>
    <col min="2818" max="2818" width="7.85546875" style="62" customWidth="1"/>
    <col min="2819" max="2819" width="5.7109375" style="62" customWidth="1"/>
    <col min="2820" max="2820" width="8.5703125" style="62" customWidth="1"/>
    <col min="2821" max="2821" width="8.7109375" style="62" customWidth="1"/>
    <col min="2822" max="2822" width="9.140625" style="62"/>
    <col min="2823" max="2823" width="6.5703125" style="62" customWidth="1"/>
    <col min="2824" max="2824" width="6.42578125" style="62" customWidth="1"/>
    <col min="2825" max="2825" width="6.85546875" style="62" customWidth="1"/>
    <col min="2826" max="2826" width="7.7109375" style="62" customWidth="1"/>
    <col min="2827" max="2827" width="17" style="62" customWidth="1"/>
    <col min="2828" max="2828" width="9.42578125" style="62" customWidth="1"/>
    <col min="2829" max="3071" width="9.140625" style="62"/>
    <col min="3072" max="3072" width="2" style="62" customWidth="1"/>
    <col min="3073" max="3073" width="8.5703125" style="62" customWidth="1"/>
    <col min="3074" max="3074" width="7.85546875" style="62" customWidth="1"/>
    <col min="3075" max="3075" width="5.7109375" style="62" customWidth="1"/>
    <col min="3076" max="3076" width="8.5703125" style="62" customWidth="1"/>
    <col min="3077" max="3077" width="8.7109375" style="62" customWidth="1"/>
    <col min="3078" max="3078" width="9.140625" style="62"/>
    <col min="3079" max="3079" width="6.5703125" style="62" customWidth="1"/>
    <col min="3080" max="3080" width="6.42578125" style="62" customWidth="1"/>
    <col min="3081" max="3081" width="6.85546875" style="62" customWidth="1"/>
    <col min="3082" max="3082" width="7.7109375" style="62" customWidth="1"/>
    <col min="3083" max="3083" width="17" style="62" customWidth="1"/>
    <col min="3084" max="3084" width="9.42578125" style="62" customWidth="1"/>
    <col min="3085" max="3327" width="9.140625" style="62"/>
    <col min="3328" max="3328" width="2" style="62" customWidth="1"/>
    <col min="3329" max="3329" width="8.5703125" style="62" customWidth="1"/>
    <col min="3330" max="3330" width="7.85546875" style="62" customWidth="1"/>
    <col min="3331" max="3331" width="5.7109375" style="62" customWidth="1"/>
    <col min="3332" max="3332" width="8.5703125" style="62" customWidth="1"/>
    <col min="3333" max="3333" width="8.7109375" style="62" customWidth="1"/>
    <col min="3334" max="3334" width="9.140625" style="62"/>
    <col min="3335" max="3335" width="6.5703125" style="62" customWidth="1"/>
    <col min="3336" max="3336" width="6.42578125" style="62" customWidth="1"/>
    <col min="3337" max="3337" width="6.85546875" style="62" customWidth="1"/>
    <col min="3338" max="3338" width="7.7109375" style="62" customWidth="1"/>
    <col min="3339" max="3339" width="17" style="62" customWidth="1"/>
    <col min="3340" max="3340" width="9.42578125" style="62" customWidth="1"/>
    <col min="3341" max="3583" width="9.140625" style="62"/>
    <col min="3584" max="3584" width="2" style="62" customWidth="1"/>
    <col min="3585" max="3585" width="8.5703125" style="62" customWidth="1"/>
    <col min="3586" max="3586" width="7.85546875" style="62" customWidth="1"/>
    <col min="3587" max="3587" width="5.7109375" style="62" customWidth="1"/>
    <col min="3588" max="3588" width="8.5703125" style="62" customWidth="1"/>
    <col min="3589" max="3589" width="8.7109375" style="62" customWidth="1"/>
    <col min="3590" max="3590" width="9.140625" style="62"/>
    <col min="3591" max="3591" width="6.5703125" style="62" customWidth="1"/>
    <col min="3592" max="3592" width="6.42578125" style="62" customWidth="1"/>
    <col min="3593" max="3593" width="6.85546875" style="62" customWidth="1"/>
    <col min="3594" max="3594" width="7.7109375" style="62" customWidth="1"/>
    <col min="3595" max="3595" width="17" style="62" customWidth="1"/>
    <col min="3596" max="3596" width="9.42578125" style="62" customWidth="1"/>
    <col min="3597" max="3839" width="9.140625" style="62"/>
    <col min="3840" max="3840" width="2" style="62" customWidth="1"/>
    <col min="3841" max="3841" width="8.5703125" style="62" customWidth="1"/>
    <col min="3842" max="3842" width="7.85546875" style="62" customWidth="1"/>
    <col min="3843" max="3843" width="5.7109375" style="62" customWidth="1"/>
    <col min="3844" max="3844" width="8.5703125" style="62" customWidth="1"/>
    <col min="3845" max="3845" width="8.7109375" style="62" customWidth="1"/>
    <col min="3846" max="3846" width="9.140625" style="62"/>
    <col min="3847" max="3847" width="6.5703125" style="62" customWidth="1"/>
    <col min="3848" max="3848" width="6.42578125" style="62" customWidth="1"/>
    <col min="3849" max="3849" width="6.85546875" style="62" customWidth="1"/>
    <col min="3850" max="3850" width="7.7109375" style="62" customWidth="1"/>
    <col min="3851" max="3851" width="17" style="62" customWidth="1"/>
    <col min="3852" max="3852" width="9.42578125" style="62" customWidth="1"/>
    <col min="3853" max="4095" width="9.140625" style="62"/>
    <col min="4096" max="4096" width="2" style="62" customWidth="1"/>
    <col min="4097" max="4097" width="8.5703125" style="62" customWidth="1"/>
    <col min="4098" max="4098" width="7.85546875" style="62" customWidth="1"/>
    <col min="4099" max="4099" width="5.7109375" style="62" customWidth="1"/>
    <col min="4100" max="4100" width="8.5703125" style="62" customWidth="1"/>
    <col min="4101" max="4101" width="8.7109375" style="62" customWidth="1"/>
    <col min="4102" max="4102" width="9.140625" style="62"/>
    <col min="4103" max="4103" width="6.5703125" style="62" customWidth="1"/>
    <col min="4104" max="4104" width="6.42578125" style="62" customWidth="1"/>
    <col min="4105" max="4105" width="6.85546875" style="62" customWidth="1"/>
    <col min="4106" max="4106" width="7.7109375" style="62" customWidth="1"/>
    <col min="4107" max="4107" width="17" style="62" customWidth="1"/>
    <col min="4108" max="4108" width="9.42578125" style="62" customWidth="1"/>
    <col min="4109" max="4351" width="9.140625" style="62"/>
    <col min="4352" max="4352" width="2" style="62" customWidth="1"/>
    <col min="4353" max="4353" width="8.5703125" style="62" customWidth="1"/>
    <col min="4354" max="4354" width="7.85546875" style="62" customWidth="1"/>
    <col min="4355" max="4355" width="5.7109375" style="62" customWidth="1"/>
    <col min="4356" max="4356" width="8.5703125" style="62" customWidth="1"/>
    <col min="4357" max="4357" width="8.7109375" style="62" customWidth="1"/>
    <col min="4358" max="4358" width="9.140625" style="62"/>
    <col min="4359" max="4359" width="6.5703125" style="62" customWidth="1"/>
    <col min="4360" max="4360" width="6.42578125" style="62" customWidth="1"/>
    <col min="4361" max="4361" width="6.85546875" style="62" customWidth="1"/>
    <col min="4362" max="4362" width="7.7109375" style="62" customWidth="1"/>
    <col min="4363" max="4363" width="17" style="62" customWidth="1"/>
    <col min="4364" max="4364" width="9.42578125" style="62" customWidth="1"/>
    <col min="4365" max="4607" width="9.140625" style="62"/>
    <col min="4608" max="4608" width="2" style="62" customWidth="1"/>
    <col min="4609" max="4609" width="8.5703125" style="62" customWidth="1"/>
    <col min="4610" max="4610" width="7.85546875" style="62" customWidth="1"/>
    <col min="4611" max="4611" width="5.7109375" style="62" customWidth="1"/>
    <col min="4612" max="4612" width="8.5703125" style="62" customWidth="1"/>
    <col min="4613" max="4613" width="8.7109375" style="62" customWidth="1"/>
    <col min="4614" max="4614" width="9.140625" style="62"/>
    <col min="4615" max="4615" width="6.5703125" style="62" customWidth="1"/>
    <col min="4616" max="4616" width="6.42578125" style="62" customWidth="1"/>
    <col min="4617" max="4617" width="6.85546875" style="62" customWidth="1"/>
    <col min="4618" max="4618" width="7.7109375" style="62" customWidth="1"/>
    <col min="4619" max="4619" width="17" style="62" customWidth="1"/>
    <col min="4620" max="4620" width="9.42578125" style="62" customWidth="1"/>
    <col min="4621" max="4863" width="9.140625" style="62"/>
    <col min="4864" max="4864" width="2" style="62" customWidth="1"/>
    <col min="4865" max="4865" width="8.5703125" style="62" customWidth="1"/>
    <col min="4866" max="4866" width="7.85546875" style="62" customWidth="1"/>
    <col min="4867" max="4867" width="5.7109375" style="62" customWidth="1"/>
    <col min="4868" max="4868" width="8.5703125" style="62" customWidth="1"/>
    <col min="4869" max="4869" width="8.7109375" style="62" customWidth="1"/>
    <col min="4870" max="4870" width="9.140625" style="62"/>
    <col min="4871" max="4871" width="6.5703125" style="62" customWidth="1"/>
    <col min="4872" max="4872" width="6.42578125" style="62" customWidth="1"/>
    <col min="4873" max="4873" width="6.85546875" style="62" customWidth="1"/>
    <col min="4874" max="4874" width="7.7109375" style="62" customWidth="1"/>
    <col min="4875" max="4875" width="17" style="62" customWidth="1"/>
    <col min="4876" max="4876" width="9.42578125" style="62" customWidth="1"/>
    <col min="4877" max="5119" width="9.140625" style="62"/>
    <col min="5120" max="5120" width="2" style="62" customWidth="1"/>
    <col min="5121" max="5121" width="8.5703125" style="62" customWidth="1"/>
    <col min="5122" max="5122" width="7.85546875" style="62" customWidth="1"/>
    <col min="5123" max="5123" width="5.7109375" style="62" customWidth="1"/>
    <col min="5124" max="5124" width="8.5703125" style="62" customWidth="1"/>
    <col min="5125" max="5125" width="8.7109375" style="62" customWidth="1"/>
    <col min="5126" max="5126" width="9.140625" style="62"/>
    <col min="5127" max="5127" width="6.5703125" style="62" customWidth="1"/>
    <col min="5128" max="5128" width="6.42578125" style="62" customWidth="1"/>
    <col min="5129" max="5129" width="6.85546875" style="62" customWidth="1"/>
    <col min="5130" max="5130" width="7.7109375" style="62" customWidth="1"/>
    <col min="5131" max="5131" width="17" style="62" customWidth="1"/>
    <col min="5132" max="5132" width="9.42578125" style="62" customWidth="1"/>
    <col min="5133" max="5375" width="9.140625" style="62"/>
    <col min="5376" max="5376" width="2" style="62" customWidth="1"/>
    <col min="5377" max="5377" width="8.5703125" style="62" customWidth="1"/>
    <col min="5378" max="5378" width="7.85546875" style="62" customWidth="1"/>
    <col min="5379" max="5379" width="5.7109375" style="62" customWidth="1"/>
    <col min="5380" max="5380" width="8.5703125" style="62" customWidth="1"/>
    <col min="5381" max="5381" width="8.7109375" style="62" customWidth="1"/>
    <col min="5382" max="5382" width="9.140625" style="62"/>
    <col min="5383" max="5383" width="6.5703125" style="62" customWidth="1"/>
    <col min="5384" max="5384" width="6.42578125" style="62" customWidth="1"/>
    <col min="5385" max="5385" width="6.85546875" style="62" customWidth="1"/>
    <col min="5386" max="5386" width="7.7109375" style="62" customWidth="1"/>
    <col min="5387" max="5387" width="17" style="62" customWidth="1"/>
    <col min="5388" max="5388" width="9.42578125" style="62" customWidth="1"/>
    <col min="5389" max="5631" width="9.140625" style="62"/>
    <col min="5632" max="5632" width="2" style="62" customWidth="1"/>
    <col min="5633" max="5633" width="8.5703125" style="62" customWidth="1"/>
    <col min="5634" max="5634" width="7.85546875" style="62" customWidth="1"/>
    <col min="5635" max="5635" width="5.7109375" style="62" customWidth="1"/>
    <col min="5636" max="5636" width="8.5703125" style="62" customWidth="1"/>
    <col min="5637" max="5637" width="8.7109375" style="62" customWidth="1"/>
    <col min="5638" max="5638" width="9.140625" style="62"/>
    <col min="5639" max="5639" width="6.5703125" style="62" customWidth="1"/>
    <col min="5640" max="5640" width="6.42578125" style="62" customWidth="1"/>
    <col min="5641" max="5641" width="6.85546875" style="62" customWidth="1"/>
    <col min="5642" max="5642" width="7.7109375" style="62" customWidth="1"/>
    <col min="5643" max="5643" width="17" style="62" customWidth="1"/>
    <col min="5644" max="5644" width="9.42578125" style="62" customWidth="1"/>
    <col min="5645" max="5887" width="9.140625" style="62"/>
    <col min="5888" max="5888" width="2" style="62" customWidth="1"/>
    <col min="5889" max="5889" width="8.5703125" style="62" customWidth="1"/>
    <col min="5890" max="5890" width="7.85546875" style="62" customWidth="1"/>
    <col min="5891" max="5891" width="5.7109375" style="62" customWidth="1"/>
    <col min="5892" max="5892" width="8.5703125" style="62" customWidth="1"/>
    <col min="5893" max="5893" width="8.7109375" style="62" customWidth="1"/>
    <col min="5894" max="5894" width="9.140625" style="62"/>
    <col min="5895" max="5895" width="6.5703125" style="62" customWidth="1"/>
    <col min="5896" max="5896" width="6.42578125" style="62" customWidth="1"/>
    <col min="5897" max="5897" width="6.85546875" style="62" customWidth="1"/>
    <col min="5898" max="5898" width="7.7109375" style="62" customWidth="1"/>
    <col min="5899" max="5899" width="17" style="62" customWidth="1"/>
    <col min="5900" max="5900" width="9.42578125" style="62" customWidth="1"/>
    <col min="5901" max="6143" width="9.140625" style="62"/>
    <col min="6144" max="6144" width="2" style="62" customWidth="1"/>
    <col min="6145" max="6145" width="8.5703125" style="62" customWidth="1"/>
    <col min="6146" max="6146" width="7.85546875" style="62" customWidth="1"/>
    <col min="6147" max="6147" width="5.7109375" style="62" customWidth="1"/>
    <col min="6148" max="6148" width="8.5703125" style="62" customWidth="1"/>
    <col min="6149" max="6149" width="8.7109375" style="62" customWidth="1"/>
    <col min="6150" max="6150" width="9.140625" style="62"/>
    <col min="6151" max="6151" width="6.5703125" style="62" customWidth="1"/>
    <col min="6152" max="6152" width="6.42578125" style="62" customWidth="1"/>
    <col min="6153" max="6153" width="6.85546875" style="62" customWidth="1"/>
    <col min="6154" max="6154" width="7.7109375" style="62" customWidth="1"/>
    <col min="6155" max="6155" width="17" style="62" customWidth="1"/>
    <col min="6156" max="6156" width="9.42578125" style="62" customWidth="1"/>
    <col min="6157" max="6399" width="9.140625" style="62"/>
    <col min="6400" max="6400" width="2" style="62" customWidth="1"/>
    <col min="6401" max="6401" width="8.5703125" style="62" customWidth="1"/>
    <col min="6402" max="6402" width="7.85546875" style="62" customWidth="1"/>
    <col min="6403" max="6403" width="5.7109375" style="62" customWidth="1"/>
    <col min="6404" max="6404" width="8.5703125" style="62" customWidth="1"/>
    <col min="6405" max="6405" width="8.7109375" style="62" customWidth="1"/>
    <col min="6406" max="6406" width="9.140625" style="62"/>
    <col min="6407" max="6407" width="6.5703125" style="62" customWidth="1"/>
    <col min="6408" max="6408" width="6.42578125" style="62" customWidth="1"/>
    <col min="6409" max="6409" width="6.85546875" style="62" customWidth="1"/>
    <col min="6410" max="6410" width="7.7109375" style="62" customWidth="1"/>
    <col min="6411" max="6411" width="17" style="62" customWidth="1"/>
    <col min="6412" max="6412" width="9.42578125" style="62" customWidth="1"/>
    <col min="6413" max="6655" width="9.140625" style="62"/>
    <col min="6656" max="6656" width="2" style="62" customWidth="1"/>
    <col min="6657" max="6657" width="8.5703125" style="62" customWidth="1"/>
    <col min="6658" max="6658" width="7.85546875" style="62" customWidth="1"/>
    <col min="6659" max="6659" width="5.7109375" style="62" customWidth="1"/>
    <col min="6660" max="6660" width="8.5703125" style="62" customWidth="1"/>
    <col min="6661" max="6661" width="8.7109375" style="62" customWidth="1"/>
    <col min="6662" max="6662" width="9.140625" style="62"/>
    <col min="6663" max="6663" width="6.5703125" style="62" customWidth="1"/>
    <col min="6664" max="6664" width="6.42578125" style="62" customWidth="1"/>
    <col min="6665" max="6665" width="6.85546875" style="62" customWidth="1"/>
    <col min="6666" max="6666" width="7.7109375" style="62" customWidth="1"/>
    <col min="6667" max="6667" width="17" style="62" customWidth="1"/>
    <col min="6668" max="6668" width="9.42578125" style="62" customWidth="1"/>
    <col min="6669" max="6911" width="9.140625" style="62"/>
    <col min="6912" max="6912" width="2" style="62" customWidth="1"/>
    <col min="6913" max="6913" width="8.5703125" style="62" customWidth="1"/>
    <col min="6914" max="6914" width="7.85546875" style="62" customWidth="1"/>
    <col min="6915" max="6915" width="5.7109375" style="62" customWidth="1"/>
    <col min="6916" max="6916" width="8.5703125" style="62" customWidth="1"/>
    <col min="6917" max="6917" width="8.7109375" style="62" customWidth="1"/>
    <col min="6918" max="6918" width="9.140625" style="62"/>
    <col min="6919" max="6919" width="6.5703125" style="62" customWidth="1"/>
    <col min="6920" max="6920" width="6.42578125" style="62" customWidth="1"/>
    <col min="6921" max="6921" width="6.85546875" style="62" customWidth="1"/>
    <col min="6922" max="6922" width="7.7109375" style="62" customWidth="1"/>
    <col min="6923" max="6923" width="17" style="62" customWidth="1"/>
    <col min="6924" max="6924" width="9.42578125" style="62" customWidth="1"/>
    <col min="6925" max="7167" width="9.140625" style="62"/>
    <col min="7168" max="7168" width="2" style="62" customWidth="1"/>
    <col min="7169" max="7169" width="8.5703125" style="62" customWidth="1"/>
    <col min="7170" max="7170" width="7.85546875" style="62" customWidth="1"/>
    <col min="7171" max="7171" width="5.7109375" style="62" customWidth="1"/>
    <col min="7172" max="7172" width="8.5703125" style="62" customWidth="1"/>
    <col min="7173" max="7173" width="8.7109375" style="62" customWidth="1"/>
    <col min="7174" max="7174" width="9.140625" style="62"/>
    <col min="7175" max="7175" width="6.5703125" style="62" customWidth="1"/>
    <col min="7176" max="7176" width="6.42578125" style="62" customWidth="1"/>
    <col min="7177" max="7177" width="6.85546875" style="62" customWidth="1"/>
    <col min="7178" max="7178" width="7.7109375" style="62" customWidth="1"/>
    <col min="7179" max="7179" width="17" style="62" customWidth="1"/>
    <col min="7180" max="7180" width="9.42578125" style="62" customWidth="1"/>
    <col min="7181" max="7423" width="9.140625" style="62"/>
    <col min="7424" max="7424" width="2" style="62" customWidth="1"/>
    <col min="7425" max="7425" width="8.5703125" style="62" customWidth="1"/>
    <col min="7426" max="7426" width="7.85546875" style="62" customWidth="1"/>
    <col min="7427" max="7427" width="5.7109375" style="62" customWidth="1"/>
    <col min="7428" max="7428" width="8.5703125" style="62" customWidth="1"/>
    <col min="7429" max="7429" width="8.7109375" style="62" customWidth="1"/>
    <col min="7430" max="7430" width="9.140625" style="62"/>
    <col min="7431" max="7431" width="6.5703125" style="62" customWidth="1"/>
    <col min="7432" max="7432" width="6.42578125" style="62" customWidth="1"/>
    <col min="7433" max="7433" width="6.85546875" style="62" customWidth="1"/>
    <col min="7434" max="7434" width="7.7109375" style="62" customWidth="1"/>
    <col min="7435" max="7435" width="17" style="62" customWidth="1"/>
    <col min="7436" max="7436" width="9.42578125" style="62" customWidth="1"/>
    <col min="7437" max="7679" width="9.140625" style="62"/>
    <col min="7680" max="7680" width="2" style="62" customWidth="1"/>
    <col min="7681" max="7681" width="8.5703125" style="62" customWidth="1"/>
    <col min="7682" max="7682" width="7.85546875" style="62" customWidth="1"/>
    <col min="7683" max="7683" width="5.7109375" style="62" customWidth="1"/>
    <col min="7684" max="7684" width="8.5703125" style="62" customWidth="1"/>
    <col min="7685" max="7685" width="8.7109375" style="62" customWidth="1"/>
    <col min="7686" max="7686" width="9.140625" style="62"/>
    <col min="7687" max="7687" width="6.5703125" style="62" customWidth="1"/>
    <col min="7688" max="7688" width="6.42578125" style="62" customWidth="1"/>
    <col min="7689" max="7689" width="6.85546875" style="62" customWidth="1"/>
    <col min="7690" max="7690" width="7.7109375" style="62" customWidth="1"/>
    <col min="7691" max="7691" width="17" style="62" customWidth="1"/>
    <col min="7692" max="7692" width="9.42578125" style="62" customWidth="1"/>
    <col min="7693" max="7935" width="9.140625" style="62"/>
    <col min="7936" max="7936" width="2" style="62" customWidth="1"/>
    <col min="7937" max="7937" width="8.5703125" style="62" customWidth="1"/>
    <col min="7938" max="7938" width="7.85546875" style="62" customWidth="1"/>
    <col min="7939" max="7939" width="5.7109375" style="62" customWidth="1"/>
    <col min="7940" max="7940" width="8.5703125" style="62" customWidth="1"/>
    <col min="7941" max="7941" width="8.7109375" style="62" customWidth="1"/>
    <col min="7942" max="7942" width="9.140625" style="62"/>
    <col min="7943" max="7943" width="6.5703125" style="62" customWidth="1"/>
    <col min="7944" max="7944" width="6.42578125" style="62" customWidth="1"/>
    <col min="7945" max="7945" width="6.85546875" style="62" customWidth="1"/>
    <col min="7946" max="7946" width="7.7109375" style="62" customWidth="1"/>
    <col min="7947" max="7947" width="17" style="62" customWidth="1"/>
    <col min="7948" max="7948" width="9.42578125" style="62" customWidth="1"/>
    <col min="7949" max="8191" width="9.140625" style="62"/>
    <col min="8192" max="8192" width="2" style="62" customWidth="1"/>
    <col min="8193" max="8193" width="8.5703125" style="62" customWidth="1"/>
    <col min="8194" max="8194" width="7.85546875" style="62" customWidth="1"/>
    <col min="8195" max="8195" width="5.7109375" style="62" customWidth="1"/>
    <col min="8196" max="8196" width="8.5703125" style="62" customWidth="1"/>
    <col min="8197" max="8197" width="8.7109375" style="62" customWidth="1"/>
    <col min="8198" max="8198" width="9.140625" style="62"/>
    <col min="8199" max="8199" width="6.5703125" style="62" customWidth="1"/>
    <col min="8200" max="8200" width="6.42578125" style="62" customWidth="1"/>
    <col min="8201" max="8201" width="6.85546875" style="62" customWidth="1"/>
    <col min="8202" max="8202" width="7.7109375" style="62" customWidth="1"/>
    <col min="8203" max="8203" width="17" style="62" customWidth="1"/>
    <col min="8204" max="8204" width="9.42578125" style="62" customWidth="1"/>
    <col min="8205" max="8447" width="9.140625" style="62"/>
    <col min="8448" max="8448" width="2" style="62" customWidth="1"/>
    <col min="8449" max="8449" width="8.5703125" style="62" customWidth="1"/>
    <col min="8450" max="8450" width="7.85546875" style="62" customWidth="1"/>
    <col min="8451" max="8451" width="5.7109375" style="62" customWidth="1"/>
    <col min="8452" max="8452" width="8.5703125" style="62" customWidth="1"/>
    <col min="8453" max="8453" width="8.7109375" style="62" customWidth="1"/>
    <col min="8454" max="8454" width="9.140625" style="62"/>
    <col min="8455" max="8455" width="6.5703125" style="62" customWidth="1"/>
    <col min="8456" max="8456" width="6.42578125" style="62" customWidth="1"/>
    <col min="8457" max="8457" width="6.85546875" style="62" customWidth="1"/>
    <col min="8458" max="8458" width="7.7109375" style="62" customWidth="1"/>
    <col min="8459" max="8459" width="17" style="62" customWidth="1"/>
    <col min="8460" max="8460" width="9.42578125" style="62" customWidth="1"/>
    <col min="8461" max="8703" width="9.140625" style="62"/>
    <col min="8704" max="8704" width="2" style="62" customWidth="1"/>
    <col min="8705" max="8705" width="8.5703125" style="62" customWidth="1"/>
    <col min="8706" max="8706" width="7.85546875" style="62" customWidth="1"/>
    <col min="8707" max="8707" width="5.7109375" style="62" customWidth="1"/>
    <col min="8708" max="8708" width="8.5703125" style="62" customWidth="1"/>
    <col min="8709" max="8709" width="8.7109375" style="62" customWidth="1"/>
    <col min="8710" max="8710" width="9.140625" style="62"/>
    <col min="8711" max="8711" width="6.5703125" style="62" customWidth="1"/>
    <col min="8712" max="8712" width="6.42578125" style="62" customWidth="1"/>
    <col min="8713" max="8713" width="6.85546875" style="62" customWidth="1"/>
    <col min="8714" max="8714" width="7.7109375" style="62" customWidth="1"/>
    <col min="8715" max="8715" width="17" style="62" customWidth="1"/>
    <col min="8716" max="8716" width="9.42578125" style="62" customWidth="1"/>
    <col min="8717" max="8959" width="9.140625" style="62"/>
    <col min="8960" max="8960" width="2" style="62" customWidth="1"/>
    <col min="8961" max="8961" width="8.5703125" style="62" customWidth="1"/>
    <col min="8962" max="8962" width="7.85546875" style="62" customWidth="1"/>
    <col min="8963" max="8963" width="5.7109375" style="62" customWidth="1"/>
    <col min="8964" max="8964" width="8.5703125" style="62" customWidth="1"/>
    <col min="8965" max="8965" width="8.7109375" style="62" customWidth="1"/>
    <col min="8966" max="8966" width="9.140625" style="62"/>
    <col min="8967" max="8967" width="6.5703125" style="62" customWidth="1"/>
    <col min="8968" max="8968" width="6.42578125" style="62" customWidth="1"/>
    <col min="8969" max="8969" width="6.85546875" style="62" customWidth="1"/>
    <col min="8970" max="8970" width="7.7109375" style="62" customWidth="1"/>
    <col min="8971" max="8971" width="17" style="62" customWidth="1"/>
    <col min="8972" max="8972" width="9.42578125" style="62" customWidth="1"/>
    <col min="8973" max="9215" width="9.140625" style="62"/>
    <col min="9216" max="9216" width="2" style="62" customWidth="1"/>
    <col min="9217" max="9217" width="8.5703125" style="62" customWidth="1"/>
    <col min="9218" max="9218" width="7.85546875" style="62" customWidth="1"/>
    <col min="9219" max="9219" width="5.7109375" style="62" customWidth="1"/>
    <col min="9220" max="9220" width="8.5703125" style="62" customWidth="1"/>
    <col min="9221" max="9221" width="8.7109375" style="62" customWidth="1"/>
    <col min="9222" max="9222" width="9.140625" style="62"/>
    <col min="9223" max="9223" width="6.5703125" style="62" customWidth="1"/>
    <col min="9224" max="9224" width="6.42578125" style="62" customWidth="1"/>
    <col min="9225" max="9225" width="6.85546875" style="62" customWidth="1"/>
    <col min="9226" max="9226" width="7.7109375" style="62" customWidth="1"/>
    <col min="9227" max="9227" width="17" style="62" customWidth="1"/>
    <col min="9228" max="9228" width="9.42578125" style="62" customWidth="1"/>
    <col min="9229" max="9471" width="9.140625" style="62"/>
    <col min="9472" max="9472" width="2" style="62" customWidth="1"/>
    <col min="9473" max="9473" width="8.5703125" style="62" customWidth="1"/>
    <col min="9474" max="9474" width="7.85546875" style="62" customWidth="1"/>
    <col min="9475" max="9475" width="5.7109375" style="62" customWidth="1"/>
    <col min="9476" max="9476" width="8.5703125" style="62" customWidth="1"/>
    <col min="9477" max="9477" width="8.7109375" style="62" customWidth="1"/>
    <col min="9478" max="9478" width="9.140625" style="62"/>
    <col min="9479" max="9479" width="6.5703125" style="62" customWidth="1"/>
    <col min="9480" max="9480" width="6.42578125" style="62" customWidth="1"/>
    <col min="9481" max="9481" width="6.85546875" style="62" customWidth="1"/>
    <col min="9482" max="9482" width="7.7109375" style="62" customWidth="1"/>
    <col min="9483" max="9483" width="17" style="62" customWidth="1"/>
    <col min="9484" max="9484" width="9.42578125" style="62" customWidth="1"/>
    <col min="9485" max="9727" width="9.140625" style="62"/>
    <col min="9728" max="9728" width="2" style="62" customWidth="1"/>
    <col min="9729" max="9729" width="8.5703125" style="62" customWidth="1"/>
    <col min="9730" max="9730" width="7.85546875" style="62" customWidth="1"/>
    <col min="9731" max="9731" width="5.7109375" style="62" customWidth="1"/>
    <col min="9732" max="9732" width="8.5703125" style="62" customWidth="1"/>
    <col min="9733" max="9733" width="8.7109375" style="62" customWidth="1"/>
    <col min="9734" max="9734" width="9.140625" style="62"/>
    <col min="9735" max="9735" width="6.5703125" style="62" customWidth="1"/>
    <col min="9736" max="9736" width="6.42578125" style="62" customWidth="1"/>
    <col min="9737" max="9737" width="6.85546875" style="62" customWidth="1"/>
    <col min="9738" max="9738" width="7.7109375" style="62" customWidth="1"/>
    <col min="9739" max="9739" width="17" style="62" customWidth="1"/>
    <col min="9740" max="9740" width="9.42578125" style="62" customWidth="1"/>
    <col min="9741" max="9983" width="9.140625" style="62"/>
    <col min="9984" max="9984" width="2" style="62" customWidth="1"/>
    <col min="9985" max="9985" width="8.5703125" style="62" customWidth="1"/>
    <col min="9986" max="9986" width="7.85546875" style="62" customWidth="1"/>
    <col min="9987" max="9987" width="5.7109375" style="62" customWidth="1"/>
    <col min="9988" max="9988" width="8.5703125" style="62" customWidth="1"/>
    <col min="9989" max="9989" width="8.7109375" style="62" customWidth="1"/>
    <col min="9990" max="9990" width="9.140625" style="62"/>
    <col min="9991" max="9991" width="6.5703125" style="62" customWidth="1"/>
    <col min="9992" max="9992" width="6.42578125" style="62" customWidth="1"/>
    <col min="9993" max="9993" width="6.85546875" style="62" customWidth="1"/>
    <col min="9994" max="9994" width="7.7109375" style="62" customWidth="1"/>
    <col min="9995" max="9995" width="17" style="62" customWidth="1"/>
    <col min="9996" max="9996" width="9.42578125" style="62" customWidth="1"/>
    <col min="9997" max="10239" width="9.140625" style="62"/>
    <col min="10240" max="10240" width="2" style="62" customWidth="1"/>
    <col min="10241" max="10241" width="8.5703125" style="62" customWidth="1"/>
    <col min="10242" max="10242" width="7.85546875" style="62" customWidth="1"/>
    <col min="10243" max="10243" width="5.7109375" style="62" customWidth="1"/>
    <col min="10244" max="10244" width="8.5703125" style="62" customWidth="1"/>
    <col min="10245" max="10245" width="8.7109375" style="62" customWidth="1"/>
    <col min="10246" max="10246" width="9.140625" style="62"/>
    <col min="10247" max="10247" width="6.5703125" style="62" customWidth="1"/>
    <col min="10248" max="10248" width="6.42578125" style="62" customWidth="1"/>
    <col min="10249" max="10249" width="6.85546875" style="62" customWidth="1"/>
    <col min="10250" max="10250" width="7.7109375" style="62" customWidth="1"/>
    <col min="10251" max="10251" width="17" style="62" customWidth="1"/>
    <col min="10252" max="10252" width="9.42578125" style="62" customWidth="1"/>
    <col min="10253" max="10495" width="9.140625" style="62"/>
    <col min="10496" max="10496" width="2" style="62" customWidth="1"/>
    <col min="10497" max="10497" width="8.5703125" style="62" customWidth="1"/>
    <col min="10498" max="10498" width="7.85546875" style="62" customWidth="1"/>
    <col min="10499" max="10499" width="5.7109375" style="62" customWidth="1"/>
    <col min="10500" max="10500" width="8.5703125" style="62" customWidth="1"/>
    <col min="10501" max="10501" width="8.7109375" style="62" customWidth="1"/>
    <col min="10502" max="10502" width="9.140625" style="62"/>
    <col min="10503" max="10503" width="6.5703125" style="62" customWidth="1"/>
    <col min="10504" max="10504" width="6.42578125" style="62" customWidth="1"/>
    <col min="10505" max="10505" width="6.85546875" style="62" customWidth="1"/>
    <col min="10506" max="10506" width="7.7109375" style="62" customWidth="1"/>
    <col min="10507" max="10507" width="17" style="62" customWidth="1"/>
    <col min="10508" max="10508" width="9.42578125" style="62" customWidth="1"/>
    <col min="10509" max="10751" width="9.140625" style="62"/>
    <col min="10752" max="10752" width="2" style="62" customWidth="1"/>
    <col min="10753" max="10753" width="8.5703125" style="62" customWidth="1"/>
    <col min="10754" max="10754" width="7.85546875" style="62" customWidth="1"/>
    <col min="10755" max="10755" width="5.7109375" style="62" customWidth="1"/>
    <col min="10756" max="10756" width="8.5703125" style="62" customWidth="1"/>
    <col min="10757" max="10757" width="8.7109375" style="62" customWidth="1"/>
    <col min="10758" max="10758" width="9.140625" style="62"/>
    <col min="10759" max="10759" width="6.5703125" style="62" customWidth="1"/>
    <col min="10760" max="10760" width="6.42578125" style="62" customWidth="1"/>
    <col min="10761" max="10761" width="6.85546875" style="62" customWidth="1"/>
    <col min="10762" max="10762" width="7.7109375" style="62" customWidth="1"/>
    <col min="10763" max="10763" width="17" style="62" customWidth="1"/>
    <col min="10764" max="10764" width="9.42578125" style="62" customWidth="1"/>
    <col min="10765" max="11007" width="9.140625" style="62"/>
    <col min="11008" max="11008" width="2" style="62" customWidth="1"/>
    <col min="11009" max="11009" width="8.5703125" style="62" customWidth="1"/>
    <col min="11010" max="11010" width="7.85546875" style="62" customWidth="1"/>
    <col min="11011" max="11011" width="5.7109375" style="62" customWidth="1"/>
    <col min="11012" max="11012" width="8.5703125" style="62" customWidth="1"/>
    <col min="11013" max="11013" width="8.7109375" style="62" customWidth="1"/>
    <col min="11014" max="11014" width="9.140625" style="62"/>
    <col min="11015" max="11015" width="6.5703125" style="62" customWidth="1"/>
    <col min="11016" max="11016" width="6.42578125" style="62" customWidth="1"/>
    <col min="11017" max="11017" width="6.85546875" style="62" customWidth="1"/>
    <col min="11018" max="11018" width="7.7109375" style="62" customWidth="1"/>
    <col min="11019" max="11019" width="17" style="62" customWidth="1"/>
    <col min="11020" max="11020" width="9.42578125" style="62" customWidth="1"/>
    <col min="11021" max="11263" width="9.140625" style="62"/>
    <col min="11264" max="11264" width="2" style="62" customWidth="1"/>
    <col min="11265" max="11265" width="8.5703125" style="62" customWidth="1"/>
    <col min="11266" max="11266" width="7.85546875" style="62" customWidth="1"/>
    <col min="11267" max="11267" width="5.7109375" style="62" customWidth="1"/>
    <col min="11268" max="11268" width="8.5703125" style="62" customWidth="1"/>
    <col min="11269" max="11269" width="8.7109375" style="62" customWidth="1"/>
    <col min="11270" max="11270" width="9.140625" style="62"/>
    <col min="11271" max="11271" width="6.5703125" style="62" customWidth="1"/>
    <col min="11272" max="11272" width="6.42578125" style="62" customWidth="1"/>
    <col min="11273" max="11273" width="6.85546875" style="62" customWidth="1"/>
    <col min="11274" max="11274" width="7.7109375" style="62" customWidth="1"/>
    <col min="11275" max="11275" width="17" style="62" customWidth="1"/>
    <col min="11276" max="11276" width="9.42578125" style="62" customWidth="1"/>
    <col min="11277" max="11519" width="9.140625" style="62"/>
    <col min="11520" max="11520" width="2" style="62" customWidth="1"/>
    <col min="11521" max="11521" width="8.5703125" style="62" customWidth="1"/>
    <col min="11522" max="11522" width="7.85546875" style="62" customWidth="1"/>
    <col min="11523" max="11523" width="5.7109375" style="62" customWidth="1"/>
    <col min="11524" max="11524" width="8.5703125" style="62" customWidth="1"/>
    <col min="11525" max="11525" width="8.7109375" style="62" customWidth="1"/>
    <col min="11526" max="11526" width="9.140625" style="62"/>
    <col min="11527" max="11527" width="6.5703125" style="62" customWidth="1"/>
    <col min="11528" max="11528" width="6.42578125" style="62" customWidth="1"/>
    <col min="11529" max="11529" width="6.85546875" style="62" customWidth="1"/>
    <col min="11530" max="11530" width="7.7109375" style="62" customWidth="1"/>
    <col min="11531" max="11531" width="17" style="62" customWidth="1"/>
    <col min="11532" max="11532" width="9.42578125" style="62" customWidth="1"/>
    <col min="11533" max="11775" width="9.140625" style="62"/>
    <col min="11776" max="11776" width="2" style="62" customWidth="1"/>
    <col min="11777" max="11777" width="8.5703125" style="62" customWidth="1"/>
    <col min="11778" max="11778" width="7.85546875" style="62" customWidth="1"/>
    <col min="11779" max="11779" width="5.7109375" style="62" customWidth="1"/>
    <col min="11780" max="11780" width="8.5703125" style="62" customWidth="1"/>
    <col min="11781" max="11781" width="8.7109375" style="62" customWidth="1"/>
    <col min="11782" max="11782" width="9.140625" style="62"/>
    <col min="11783" max="11783" width="6.5703125" style="62" customWidth="1"/>
    <col min="11784" max="11784" width="6.42578125" style="62" customWidth="1"/>
    <col min="11785" max="11785" width="6.85546875" style="62" customWidth="1"/>
    <col min="11786" max="11786" width="7.7109375" style="62" customWidth="1"/>
    <col min="11787" max="11787" width="17" style="62" customWidth="1"/>
    <col min="11788" max="11788" width="9.42578125" style="62" customWidth="1"/>
    <col min="11789" max="12031" width="9.140625" style="62"/>
    <col min="12032" max="12032" width="2" style="62" customWidth="1"/>
    <col min="12033" max="12033" width="8.5703125" style="62" customWidth="1"/>
    <col min="12034" max="12034" width="7.85546875" style="62" customWidth="1"/>
    <col min="12035" max="12035" width="5.7109375" style="62" customWidth="1"/>
    <col min="12036" max="12036" width="8.5703125" style="62" customWidth="1"/>
    <col min="12037" max="12037" width="8.7109375" style="62" customWidth="1"/>
    <col min="12038" max="12038" width="9.140625" style="62"/>
    <col min="12039" max="12039" width="6.5703125" style="62" customWidth="1"/>
    <col min="12040" max="12040" width="6.42578125" style="62" customWidth="1"/>
    <col min="12041" max="12041" width="6.85546875" style="62" customWidth="1"/>
    <col min="12042" max="12042" width="7.7109375" style="62" customWidth="1"/>
    <col min="12043" max="12043" width="17" style="62" customWidth="1"/>
    <col min="12044" max="12044" width="9.42578125" style="62" customWidth="1"/>
    <col min="12045" max="12287" width="9.140625" style="62"/>
    <col min="12288" max="12288" width="2" style="62" customWidth="1"/>
    <col min="12289" max="12289" width="8.5703125" style="62" customWidth="1"/>
    <col min="12290" max="12290" width="7.85546875" style="62" customWidth="1"/>
    <col min="12291" max="12291" width="5.7109375" style="62" customWidth="1"/>
    <col min="12292" max="12292" width="8.5703125" style="62" customWidth="1"/>
    <col min="12293" max="12293" width="8.7109375" style="62" customWidth="1"/>
    <col min="12294" max="12294" width="9.140625" style="62"/>
    <col min="12295" max="12295" width="6.5703125" style="62" customWidth="1"/>
    <col min="12296" max="12296" width="6.42578125" style="62" customWidth="1"/>
    <col min="12297" max="12297" width="6.85546875" style="62" customWidth="1"/>
    <col min="12298" max="12298" width="7.7109375" style="62" customWidth="1"/>
    <col min="12299" max="12299" width="17" style="62" customWidth="1"/>
    <col min="12300" max="12300" width="9.42578125" style="62" customWidth="1"/>
    <col min="12301" max="12543" width="9.140625" style="62"/>
    <col min="12544" max="12544" width="2" style="62" customWidth="1"/>
    <col min="12545" max="12545" width="8.5703125" style="62" customWidth="1"/>
    <col min="12546" max="12546" width="7.85546875" style="62" customWidth="1"/>
    <col min="12547" max="12547" width="5.7109375" style="62" customWidth="1"/>
    <col min="12548" max="12548" width="8.5703125" style="62" customWidth="1"/>
    <col min="12549" max="12549" width="8.7109375" style="62" customWidth="1"/>
    <col min="12550" max="12550" width="9.140625" style="62"/>
    <col min="12551" max="12551" width="6.5703125" style="62" customWidth="1"/>
    <col min="12552" max="12552" width="6.42578125" style="62" customWidth="1"/>
    <col min="12553" max="12553" width="6.85546875" style="62" customWidth="1"/>
    <col min="12554" max="12554" width="7.7109375" style="62" customWidth="1"/>
    <col min="12555" max="12555" width="17" style="62" customWidth="1"/>
    <col min="12556" max="12556" width="9.42578125" style="62" customWidth="1"/>
    <col min="12557" max="12799" width="9.140625" style="62"/>
    <col min="12800" max="12800" width="2" style="62" customWidth="1"/>
    <col min="12801" max="12801" width="8.5703125" style="62" customWidth="1"/>
    <col min="12802" max="12802" width="7.85546875" style="62" customWidth="1"/>
    <col min="12803" max="12803" width="5.7109375" style="62" customWidth="1"/>
    <col min="12804" max="12804" width="8.5703125" style="62" customWidth="1"/>
    <col min="12805" max="12805" width="8.7109375" style="62" customWidth="1"/>
    <col min="12806" max="12806" width="9.140625" style="62"/>
    <col min="12807" max="12807" width="6.5703125" style="62" customWidth="1"/>
    <col min="12808" max="12808" width="6.42578125" style="62" customWidth="1"/>
    <col min="12809" max="12809" width="6.85546875" style="62" customWidth="1"/>
    <col min="12810" max="12810" width="7.7109375" style="62" customWidth="1"/>
    <col min="12811" max="12811" width="17" style="62" customWidth="1"/>
    <col min="12812" max="12812" width="9.42578125" style="62" customWidth="1"/>
    <col min="12813" max="13055" width="9.140625" style="62"/>
    <col min="13056" max="13056" width="2" style="62" customWidth="1"/>
    <col min="13057" max="13057" width="8.5703125" style="62" customWidth="1"/>
    <col min="13058" max="13058" width="7.85546875" style="62" customWidth="1"/>
    <col min="13059" max="13059" width="5.7109375" style="62" customWidth="1"/>
    <col min="13060" max="13060" width="8.5703125" style="62" customWidth="1"/>
    <col min="13061" max="13061" width="8.7109375" style="62" customWidth="1"/>
    <col min="13062" max="13062" width="9.140625" style="62"/>
    <col min="13063" max="13063" width="6.5703125" style="62" customWidth="1"/>
    <col min="13064" max="13064" width="6.42578125" style="62" customWidth="1"/>
    <col min="13065" max="13065" width="6.85546875" style="62" customWidth="1"/>
    <col min="13066" max="13066" width="7.7109375" style="62" customWidth="1"/>
    <col min="13067" max="13067" width="17" style="62" customWidth="1"/>
    <col min="13068" max="13068" width="9.42578125" style="62" customWidth="1"/>
    <col min="13069" max="13311" width="9.140625" style="62"/>
    <col min="13312" max="13312" width="2" style="62" customWidth="1"/>
    <col min="13313" max="13313" width="8.5703125" style="62" customWidth="1"/>
    <col min="13314" max="13314" width="7.85546875" style="62" customWidth="1"/>
    <col min="13315" max="13315" width="5.7109375" style="62" customWidth="1"/>
    <col min="13316" max="13316" width="8.5703125" style="62" customWidth="1"/>
    <col min="13317" max="13317" width="8.7109375" style="62" customWidth="1"/>
    <col min="13318" max="13318" width="9.140625" style="62"/>
    <col min="13319" max="13319" width="6.5703125" style="62" customWidth="1"/>
    <col min="13320" max="13320" width="6.42578125" style="62" customWidth="1"/>
    <col min="13321" max="13321" width="6.85546875" style="62" customWidth="1"/>
    <col min="13322" max="13322" width="7.7109375" style="62" customWidth="1"/>
    <col min="13323" max="13323" width="17" style="62" customWidth="1"/>
    <col min="13324" max="13324" width="9.42578125" style="62" customWidth="1"/>
    <col min="13325" max="13567" width="9.140625" style="62"/>
    <col min="13568" max="13568" width="2" style="62" customWidth="1"/>
    <col min="13569" max="13569" width="8.5703125" style="62" customWidth="1"/>
    <col min="13570" max="13570" width="7.85546875" style="62" customWidth="1"/>
    <col min="13571" max="13571" width="5.7109375" style="62" customWidth="1"/>
    <col min="13572" max="13572" width="8.5703125" style="62" customWidth="1"/>
    <col min="13573" max="13573" width="8.7109375" style="62" customWidth="1"/>
    <col min="13574" max="13574" width="9.140625" style="62"/>
    <col min="13575" max="13575" width="6.5703125" style="62" customWidth="1"/>
    <col min="13576" max="13576" width="6.42578125" style="62" customWidth="1"/>
    <col min="13577" max="13577" width="6.85546875" style="62" customWidth="1"/>
    <col min="13578" max="13578" width="7.7109375" style="62" customWidth="1"/>
    <col min="13579" max="13579" width="17" style="62" customWidth="1"/>
    <col min="13580" max="13580" width="9.42578125" style="62" customWidth="1"/>
    <col min="13581" max="13823" width="9.140625" style="62"/>
    <col min="13824" max="13824" width="2" style="62" customWidth="1"/>
    <col min="13825" max="13825" width="8.5703125" style="62" customWidth="1"/>
    <col min="13826" max="13826" width="7.85546875" style="62" customWidth="1"/>
    <col min="13827" max="13827" width="5.7109375" style="62" customWidth="1"/>
    <col min="13828" max="13828" width="8.5703125" style="62" customWidth="1"/>
    <col min="13829" max="13829" width="8.7109375" style="62" customWidth="1"/>
    <col min="13830" max="13830" width="9.140625" style="62"/>
    <col min="13831" max="13831" width="6.5703125" style="62" customWidth="1"/>
    <col min="13832" max="13832" width="6.42578125" style="62" customWidth="1"/>
    <col min="13833" max="13833" width="6.85546875" style="62" customWidth="1"/>
    <col min="13834" max="13834" width="7.7109375" style="62" customWidth="1"/>
    <col min="13835" max="13835" width="17" style="62" customWidth="1"/>
    <col min="13836" max="13836" width="9.42578125" style="62" customWidth="1"/>
    <col min="13837" max="14079" width="9.140625" style="62"/>
    <col min="14080" max="14080" width="2" style="62" customWidth="1"/>
    <col min="14081" max="14081" width="8.5703125" style="62" customWidth="1"/>
    <col min="14082" max="14082" width="7.85546875" style="62" customWidth="1"/>
    <col min="14083" max="14083" width="5.7109375" style="62" customWidth="1"/>
    <col min="14084" max="14084" width="8.5703125" style="62" customWidth="1"/>
    <col min="14085" max="14085" width="8.7109375" style="62" customWidth="1"/>
    <col min="14086" max="14086" width="9.140625" style="62"/>
    <col min="14087" max="14087" width="6.5703125" style="62" customWidth="1"/>
    <col min="14088" max="14088" width="6.42578125" style="62" customWidth="1"/>
    <col min="14089" max="14089" width="6.85546875" style="62" customWidth="1"/>
    <col min="14090" max="14090" width="7.7109375" style="62" customWidth="1"/>
    <col min="14091" max="14091" width="17" style="62" customWidth="1"/>
    <col min="14092" max="14092" width="9.42578125" style="62" customWidth="1"/>
    <col min="14093" max="14335" width="9.140625" style="62"/>
    <col min="14336" max="14336" width="2" style="62" customWidth="1"/>
    <col min="14337" max="14337" width="8.5703125" style="62" customWidth="1"/>
    <col min="14338" max="14338" width="7.85546875" style="62" customWidth="1"/>
    <col min="14339" max="14339" width="5.7109375" style="62" customWidth="1"/>
    <col min="14340" max="14340" width="8.5703125" style="62" customWidth="1"/>
    <col min="14341" max="14341" width="8.7109375" style="62" customWidth="1"/>
    <col min="14342" max="14342" width="9.140625" style="62"/>
    <col min="14343" max="14343" width="6.5703125" style="62" customWidth="1"/>
    <col min="14344" max="14344" width="6.42578125" style="62" customWidth="1"/>
    <col min="14345" max="14345" width="6.85546875" style="62" customWidth="1"/>
    <col min="14346" max="14346" width="7.7109375" style="62" customWidth="1"/>
    <col min="14347" max="14347" width="17" style="62" customWidth="1"/>
    <col min="14348" max="14348" width="9.42578125" style="62" customWidth="1"/>
    <col min="14349" max="14591" width="9.140625" style="62"/>
    <col min="14592" max="14592" width="2" style="62" customWidth="1"/>
    <col min="14593" max="14593" width="8.5703125" style="62" customWidth="1"/>
    <col min="14594" max="14594" width="7.85546875" style="62" customWidth="1"/>
    <col min="14595" max="14595" width="5.7109375" style="62" customWidth="1"/>
    <col min="14596" max="14596" width="8.5703125" style="62" customWidth="1"/>
    <col min="14597" max="14597" width="8.7109375" style="62" customWidth="1"/>
    <col min="14598" max="14598" width="9.140625" style="62"/>
    <col min="14599" max="14599" width="6.5703125" style="62" customWidth="1"/>
    <col min="14600" max="14600" width="6.42578125" style="62" customWidth="1"/>
    <col min="14601" max="14601" width="6.85546875" style="62" customWidth="1"/>
    <col min="14602" max="14602" width="7.7109375" style="62" customWidth="1"/>
    <col min="14603" max="14603" width="17" style="62" customWidth="1"/>
    <col min="14604" max="14604" width="9.42578125" style="62" customWidth="1"/>
    <col min="14605" max="14847" width="9.140625" style="62"/>
    <col min="14848" max="14848" width="2" style="62" customWidth="1"/>
    <col min="14849" max="14849" width="8.5703125" style="62" customWidth="1"/>
    <col min="14850" max="14850" width="7.85546875" style="62" customWidth="1"/>
    <col min="14851" max="14851" width="5.7109375" style="62" customWidth="1"/>
    <col min="14852" max="14852" width="8.5703125" style="62" customWidth="1"/>
    <col min="14853" max="14853" width="8.7109375" style="62" customWidth="1"/>
    <col min="14854" max="14854" width="9.140625" style="62"/>
    <col min="14855" max="14855" width="6.5703125" style="62" customWidth="1"/>
    <col min="14856" max="14856" width="6.42578125" style="62" customWidth="1"/>
    <col min="14857" max="14857" width="6.85546875" style="62" customWidth="1"/>
    <col min="14858" max="14858" width="7.7109375" style="62" customWidth="1"/>
    <col min="14859" max="14859" width="17" style="62" customWidth="1"/>
    <col min="14860" max="14860" width="9.42578125" style="62" customWidth="1"/>
    <col min="14861" max="15103" width="9.140625" style="62"/>
    <col min="15104" max="15104" width="2" style="62" customWidth="1"/>
    <col min="15105" max="15105" width="8.5703125" style="62" customWidth="1"/>
    <col min="15106" max="15106" width="7.85546875" style="62" customWidth="1"/>
    <col min="15107" max="15107" width="5.7109375" style="62" customWidth="1"/>
    <col min="15108" max="15108" width="8.5703125" style="62" customWidth="1"/>
    <col min="15109" max="15109" width="8.7109375" style="62" customWidth="1"/>
    <col min="15110" max="15110" width="9.140625" style="62"/>
    <col min="15111" max="15111" width="6.5703125" style="62" customWidth="1"/>
    <col min="15112" max="15112" width="6.42578125" style="62" customWidth="1"/>
    <col min="15113" max="15113" width="6.85546875" style="62" customWidth="1"/>
    <col min="15114" max="15114" width="7.7109375" style="62" customWidth="1"/>
    <col min="15115" max="15115" width="17" style="62" customWidth="1"/>
    <col min="15116" max="15116" width="9.42578125" style="62" customWidth="1"/>
    <col min="15117" max="15359" width="9.140625" style="62"/>
    <col min="15360" max="15360" width="2" style="62" customWidth="1"/>
    <col min="15361" max="15361" width="8.5703125" style="62" customWidth="1"/>
    <col min="15362" max="15362" width="7.85546875" style="62" customWidth="1"/>
    <col min="15363" max="15363" width="5.7109375" style="62" customWidth="1"/>
    <col min="15364" max="15364" width="8.5703125" style="62" customWidth="1"/>
    <col min="15365" max="15365" width="8.7109375" style="62" customWidth="1"/>
    <col min="15366" max="15366" width="9.140625" style="62"/>
    <col min="15367" max="15367" width="6.5703125" style="62" customWidth="1"/>
    <col min="15368" max="15368" width="6.42578125" style="62" customWidth="1"/>
    <col min="15369" max="15369" width="6.85546875" style="62" customWidth="1"/>
    <col min="15370" max="15370" width="7.7109375" style="62" customWidth="1"/>
    <col min="15371" max="15371" width="17" style="62" customWidth="1"/>
    <col min="15372" max="15372" width="9.42578125" style="62" customWidth="1"/>
    <col min="15373" max="15615" width="9.140625" style="62"/>
    <col min="15616" max="15616" width="2" style="62" customWidth="1"/>
    <col min="15617" max="15617" width="8.5703125" style="62" customWidth="1"/>
    <col min="15618" max="15618" width="7.85546875" style="62" customWidth="1"/>
    <col min="15619" max="15619" width="5.7109375" style="62" customWidth="1"/>
    <col min="15620" max="15620" width="8.5703125" style="62" customWidth="1"/>
    <col min="15621" max="15621" width="8.7109375" style="62" customWidth="1"/>
    <col min="15622" max="15622" width="9.140625" style="62"/>
    <col min="15623" max="15623" width="6.5703125" style="62" customWidth="1"/>
    <col min="15624" max="15624" width="6.42578125" style="62" customWidth="1"/>
    <col min="15625" max="15625" width="6.85546875" style="62" customWidth="1"/>
    <col min="15626" max="15626" width="7.7109375" style="62" customWidth="1"/>
    <col min="15627" max="15627" width="17" style="62" customWidth="1"/>
    <col min="15628" max="15628" width="9.42578125" style="62" customWidth="1"/>
    <col min="15629" max="15871" width="9.140625" style="62"/>
    <col min="15872" max="15872" width="2" style="62" customWidth="1"/>
    <col min="15873" max="15873" width="8.5703125" style="62" customWidth="1"/>
    <col min="15874" max="15874" width="7.85546875" style="62" customWidth="1"/>
    <col min="15875" max="15875" width="5.7109375" style="62" customWidth="1"/>
    <col min="15876" max="15876" width="8.5703125" style="62" customWidth="1"/>
    <col min="15877" max="15877" width="8.7109375" style="62" customWidth="1"/>
    <col min="15878" max="15878" width="9.140625" style="62"/>
    <col min="15879" max="15879" width="6.5703125" style="62" customWidth="1"/>
    <col min="15880" max="15880" width="6.42578125" style="62" customWidth="1"/>
    <col min="15881" max="15881" width="6.85546875" style="62" customWidth="1"/>
    <col min="15882" max="15882" width="7.7109375" style="62" customWidth="1"/>
    <col min="15883" max="15883" width="17" style="62" customWidth="1"/>
    <col min="15884" max="15884" width="9.42578125" style="62" customWidth="1"/>
    <col min="15885" max="16127" width="9.140625" style="62"/>
    <col min="16128" max="16128" width="2" style="62" customWidth="1"/>
    <col min="16129" max="16129" width="8.5703125" style="62" customWidth="1"/>
    <col min="16130" max="16130" width="7.85546875" style="62" customWidth="1"/>
    <col min="16131" max="16131" width="5.7109375" style="62" customWidth="1"/>
    <col min="16132" max="16132" width="8.5703125" style="62" customWidth="1"/>
    <col min="16133" max="16133" width="8.7109375" style="62" customWidth="1"/>
    <col min="16134" max="16134" width="9.140625" style="62"/>
    <col min="16135" max="16135" width="6.5703125" style="62" customWidth="1"/>
    <col min="16136" max="16136" width="6.42578125" style="62" customWidth="1"/>
    <col min="16137" max="16137" width="6.85546875" style="62" customWidth="1"/>
    <col min="16138" max="16138" width="7.7109375" style="62" customWidth="1"/>
    <col min="16139" max="16139" width="17" style="62" customWidth="1"/>
    <col min="16140" max="16140" width="9.42578125" style="62" customWidth="1"/>
    <col min="16141" max="16384" width="9.140625" style="62"/>
  </cols>
  <sheetData>
    <row r="1" spans="1:70" ht="26.1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4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70" ht="18.75" customHeight="1" x14ac:dyDescent="0.25">
      <c r="B2" s="387" t="s">
        <v>91</v>
      </c>
      <c r="C2" s="388"/>
      <c r="D2" s="388"/>
      <c r="E2" s="388"/>
      <c r="F2" s="388"/>
      <c r="G2" s="388"/>
      <c r="H2" s="388"/>
      <c r="I2" s="388"/>
      <c r="J2" s="389"/>
      <c r="K2" s="94">
        <v>2420.23</v>
      </c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</row>
    <row r="3" spans="1:70" ht="15.75" customHeight="1" x14ac:dyDescent="0.25">
      <c r="B3" s="387" t="s">
        <v>51</v>
      </c>
      <c r="C3" s="388"/>
      <c r="D3" s="388"/>
      <c r="E3" s="388"/>
      <c r="F3" s="388"/>
      <c r="G3" s="388"/>
      <c r="H3" s="388"/>
      <c r="I3" s="388"/>
      <c r="J3" s="389"/>
      <c r="K3" s="94">
        <f>K2*30%</f>
        <v>726.06899999999996</v>
      </c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</row>
    <row r="4" spans="1:70" ht="15.75" customHeight="1" x14ac:dyDescent="0.25">
      <c r="B4" s="150"/>
      <c r="C4" s="150"/>
      <c r="D4" s="150"/>
      <c r="E4" s="150"/>
      <c r="F4" s="150"/>
      <c r="G4" s="150"/>
      <c r="H4" s="150"/>
      <c r="I4" s="150"/>
      <c r="J4" s="150"/>
      <c r="K4" s="151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70" ht="1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5"/>
      <c r="L5" s="74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</row>
    <row r="6" spans="1:70" ht="10.5" customHeight="1" x14ac:dyDescent="0.25">
      <c r="A6" s="68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64"/>
      <c r="O6" s="364"/>
      <c r="P6" s="364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</row>
    <row r="7" spans="1:70" x14ac:dyDescent="0.25">
      <c r="A7" s="68"/>
      <c r="B7" s="369" t="s">
        <v>191</v>
      </c>
      <c r="C7" s="370"/>
      <c r="D7" s="370"/>
      <c r="E7" s="370"/>
      <c r="F7" s="370"/>
      <c r="G7" s="370"/>
      <c r="H7" s="370"/>
      <c r="I7" s="370"/>
      <c r="J7" s="370"/>
      <c r="K7" s="371"/>
      <c r="L7" s="65"/>
      <c r="M7" s="65"/>
      <c r="N7" s="364"/>
      <c r="O7" s="364"/>
      <c r="P7" s="364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</row>
    <row r="8" spans="1:70" ht="15" customHeight="1" x14ac:dyDescent="0.25">
      <c r="A8" s="68"/>
      <c r="B8" s="361" t="s">
        <v>90</v>
      </c>
      <c r="C8" s="362"/>
      <c r="D8" s="362"/>
      <c r="E8" s="362"/>
      <c r="F8" s="362"/>
      <c r="G8" s="362"/>
      <c r="H8" s="362"/>
      <c r="I8" s="362"/>
      <c r="J8" s="362"/>
      <c r="K8" s="363"/>
      <c r="L8" s="65"/>
      <c r="M8" s="65"/>
      <c r="N8" s="360"/>
      <c r="O8" s="360"/>
      <c r="P8" s="360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</row>
    <row r="9" spans="1:70" x14ac:dyDescent="0.2">
      <c r="A9" s="68"/>
      <c r="B9" s="318" t="s">
        <v>192</v>
      </c>
      <c r="C9" s="319"/>
      <c r="D9" s="319"/>
      <c r="E9" s="319"/>
      <c r="F9" s="319"/>
      <c r="G9" s="319"/>
      <c r="H9" s="319"/>
      <c r="I9" s="319"/>
      <c r="J9" s="320"/>
      <c r="K9" s="93">
        <f>21.72*2</f>
        <v>43.44</v>
      </c>
      <c r="L9" s="65"/>
      <c r="M9" s="65"/>
      <c r="N9" s="360"/>
      <c r="O9" s="360"/>
      <c r="P9" s="360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</row>
    <row r="10" spans="1:70" x14ac:dyDescent="0.2">
      <c r="A10" s="68"/>
      <c r="B10" s="318" t="s">
        <v>88</v>
      </c>
      <c r="C10" s="319"/>
      <c r="D10" s="319"/>
      <c r="E10" s="319"/>
      <c r="F10" s="319"/>
      <c r="G10" s="319"/>
      <c r="H10" s="319"/>
      <c r="I10" s="319"/>
      <c r="J10" s="320"/>
      <c r="K10" s="91">
        <v>4.5</v>
      </c>
      <c r="L10" s="65"/>
      <c r="M10" s="65"/>
      <c r="N10" s="360"/>
      <c r="O10" s="360"/>
      <c r="P10" s="360"/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</row>
    <row r="11" spans="1:70" x14ac:dyDescent="0.2">
      <c r="A11" s="68"/>
      <c r="B11" s="318" t="s">
        <v>87</v>
      </c>
      <c r="C11" s="319"/>
      <c r="D11" s="319"/>
      <c r="E11" s="319"/>
      <c r="F11" s="319"/>
      <c r="G11" s="319"/>
      <c r="H11" s="319"/>
      <c r="I11" s="319"/>
      <c r="J11" s="320"/>
      <c r="K11" s="91">
        <f>K9*K10</f>
        <v>195.48</v>
      </c>
      <c r="L11" s="65"/>
      <c r="M11" s="65"/>
      <c r="N11" s="360"/>
      <c r="O11" s="360"/>
      <c r="P11" s="360"/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</row>
    <row r="12" spans="1:70" s="181" customFormat="1" ht="15.75" x14ac:dyDescent="0.2">
      <c r="A12" s="68"/>
      <c r="B12" s="318" t="s">
        <v>260</v>
      </c>
      <c r="C12" s="319"/>
      <c r="D12" s="319"/>
      <c r="E12" s="319"/>
      <c r="F12" s="319"/>
      <c r="G12" s="319"/>
      <c r="H12" s="319"/>
      <c r="I12" s="319"/>
      <c r="J12" s="320"/>
      <c r="K12" s="91">
        <f>K11*3</f>
        <v>586.43999999999994</v>
      </c>
      <c r="L12" s="65"/>
      <c r="M12" s="65"/>
      <c r="N12" s="182"/>
      <c r="O12" s="182"/>
      <c r="P12" s="182"/>
      <c r="Q12" s="65"/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</row>
    <row r="13" spans="1:70" ht="28.5" customHeight="1" x14ac:dyDescent="0.25">
      <c r="A13" s="68"/>
      <c r="B13" s="373" t="s">
        <v>261</v>
      </c>
      <c r="C13" s="374"/>
      <c r="D13" s="374"/>
      <c r="E13" s="374"/>
      <c r="F13" s="374"/>
      <c r="G13" s="374"/>
      <c r="H13" s="374"/>
      <c r="I13" s="374"/>
      <c r="J13" s="375"/>
      <c r="K13" s="92">
        <f>((K2*0.06)*3)</f>
        <v>435.64139999999998</v>
      </c>
      <c r="L13" s="65"/>
      <c r="M13" s="65"/>
      <c r="N13" s="360"/>
      <c r="O13" s="360"/>
      <c r="P13" s="360"/>
      <c r="Q13" s="372"/>
      <c r="R13" s="372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</row>
    <row r="14" spans="1:70" x14ac:dyDescent="0.2">
      <c r="A14" s="68"/>
      <c r="B14" s="318" t="s">
        <v>86</v>
      </c>
      <c r="C14" s="319"/>
      <c r="D14" s="319"/>
      <c r="E14" s="319"/>
      <c r="F14" s="319"/>
      <c r="G14" s="319"/>
      <c r="H14" s="319"/>
      <c r="I14" s="319"/>
      <c r="J14" s="320"/>
      <c r="K14" s="91">
        <f>K12-K13</f>
        <v>150.79859999999996</v>
      </c>
      <c r="L14" s="65"/>
      <c r="M14" s="65"/>
      <c r="N14" s="360"/>
      <c r="O14" s="360"/>
      <c r="P14" s="360"/>
      <c r="Q14" s="372"/>
      <c r="R14" s="372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</row>
    <row r="15" spans="1:70" x14ac:dyDescent="0.2">
      <c r="A15" s="68"/>
      <c r="B15" s="376" t="s">
        <v>59</v>
      </c>
      <c r="C15" s="377"/>
      <c r="D15" s="377"/>
      <c r="E15" s="377"/>
      <c r="F15" s="377"/>
      <c r="G15" s="377"/>
      <c r="H15" s="377"/>
      <c r="I15" s="377"/>
      <c r="J15" s="378"/>
      <c r="K15" s="152">
        <f>K14</f>
        <v>150.79859999999996</v>
      </c>
      <c r="L15" s="65"/>
      <c r="M15" s="65"/>
      <c r="N15" s="360"/>
      <c r="O15" s="364"/>
      <c r="P15" s="364"/>
      <c r="Q15" s="365"/>
      <c r="R15" s="365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</row>
    <row r="16" spans="1:70" ht="15" customHeight="1" x14ac:dyDescent="0.25">
      <c r="A16" s="68"/>
      <c r="B16" s="382"/>
      <c r="C16" s="382"/>
      <c r="D16" s="382"/>
      <c r="E16" s="382"/>
      <c r="F16" s="382"/>
      <c r="G16" s="382"/>
      <c r="H16" s="382"/>
      <c r="I16" s="382"/>
      <c r="J16" s="382"/>
      <c r="K16" s="382"/>
      <c r="L16" s="65"/>
      <c r="M16" s="65"/>
      <c r="N16" s="364"/>
      <c r="O16" s="364"/>
      <c r="P16" s="364"/>
      <c r="Q16" s="365"/>
      <c r="R16" s="365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</row>
    <row r="17" spans="1:70" ht="15" customHeight="1" x14ac:dyDescent="0.25">
      <c r="A17" s="68"/>
      <c r="B17" s="379" t="s">
        <v>85</v>
      </c>
      <c r="C17" s="380"/>
      <c r="D17" s="380"/>
      <c r="E17" s="380"/>
      <c r="F17" s="380"/>
      <c r="G17" s="380"/>
      <c r="H17" s="380"/>
      <c r="I17" s="380"/>
      <c r="J17" s="380"/>
      <c r="K17" s="381"/>
      <c r="L17" s="65"/>
      <c r="M17" s="65"/>
      <c r="N17" s="360"/>
      <c r="O17" s="360"/>
      <c r="P17" s="360"/>
      <c r="Q17" s="365"/>
      <c r="R17" s="365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</row>
    <row r="18" spans="1:70" ht="15" customHeight="1" x14ac:dyDescent="0.25">
      <c r="A18" s="68"/>
      <c r="B18" s="318" t="s">
        <v>58</v>
      </c>
      <c r="C18" s="319"/>
      <c r="D18" s="319"/>
      <c r="E18" s="319"/>
      <c r="F18" s="319"/>
      <c r="G18" s="319"/>
      <c r="H18" s="319"/>
      <c r="I18" s="319"/>
      <c r="J18" s="320"/>
      <c r="K18" s="85">
        <v>21.72</v>
      </c>
      <c r="L18" s="65"/>
      <c r="M18" s="65"/>
      <c r="N18" s="360"/>
      <c r="O18" s="360"/>
      <c r="P18" s="360"/>
      <c r="Q18" s="366"/>
      <c r="R18" s="3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</row>
    <row r="19" spans="1:70" ht="15" customHeight="1" x14ac:dyDescent="0.25">
      <c r="A19" s="68"/>
      <c r="B19" s="318" t="s">
        <v>61</v>
      </c>
      <c r="C19" s="319"/>
      <c r="D19" s="319"/>
      <c r="E19" s="319"/>
      <c r="F19" s="319"/>
      <c r="G19" s="319"/>
      <c r="H19" s="319"/>
      <c r="I19" s="319"/>
      <c r="J19" s="320"/>
      <c r="K19" s="78">
        <v>29.09</v>
      </c>
      <c r="L19" s="65"/>
      <c r="M19" s="65"/>
      <c r="N19" s="360"/>
      <c r="O19" s="360"/>
      <c r="P19" s="360"/>
      <c r="Q19" s="365"/>
      <c r="R19" s="365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</row>
    <row r="20" spans="1:70" ht="15" customHeight="1" x14ac:dyDescent="0.25">
      <c r="A20" s="68"/>
      <c r="B20" s="318" t="s">
        <v>84</v>
      </c>
      <c r="C20" s="319"/>
      <c r="D20" s="319"/>
      <c r="E20" s="319"/>
      <c r="F20" s="319"/>
      <c r="G20" s="319"/>
      <c r="H20" s="319"/>
      <c r="I20" s="319"/>
      <c r="J20" s="320"/>
      <c r="K20" s="78">
        <f>K18*K19</f>
        <v>631.83479999999997</v>
      </c>
      <c r="L20" s="65"/>
      <c r="M20" s="65"/>
      <c r="N20" s="360"/>
      <c r="O20" s="360"/>
      <c r="P20" s="360"/>
      <c r="Q20" s="366"/>
      <c r="R20" s="3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</row>
    <row r="21" spans="1:70" ht="15" customHeight="1" x14ac:dyDescent="0.25">
      <c r="A21" s="68"/>
      <c r="B21" s="318" t="s">
        <v>83</v>
      </c>
      <c r="C21" s="319"/>
      <c r="D21" s="319"/>
      <c r="E21" s="319"/>
      <c r="F21" s="319"/>
      <c r="G21" s="319"/>
      <c r="H21" s="319"/>
      <c r="I21" s="319"/>
      <c r="J21" s="320"/>
      <c r="K21" s="78">
        <f>K20*0.2</f>
        <v>126.36696000000001</v>
      </c>
      <c r="L21" s="65"/>
      <c r="M21" s="65"/>
      <c r="N21" s="360"/>
      <c r="O21" s="360"/>
      <c r="P21" s="360"/>
      <c r="Q21" s="365"/>
      <c r="R21" s="365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</row>
    <row r="22" spans="1:70" ht="15" customHeight="1" x14ac:dyDescent="0.25">
      <c r="A22" s="68"/>
      <c r="B22" s="318" t="s">
        <v>82</v>
      </c>
      <c r="C22" s="319"/>
      <c r="D22" s="319"/>
      <c r="E22" s="319"/>
      <c r="F22" s="319"/>
      <c r="G22" s="319"/>
      <c r="H22" s="319"/>
      <c r="I22" s="319"/>
      <c r="J22" s="320"/>
      <c r="K22" s="78">
        <f>K20-K21</f>
        <v>505.46783999999997</v>
      </c>
      <c r="L22" s="65"/>
      <c r="M22" s="65"/>
      <c r="N22" s="360"/>
      <c r="O22" s="360"/>
      <c r="P22" s="360"/>
      <c r="Q22" s="366"/>
      <c r="R22" s="3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</row>
    <row r="23" spans="1:70" ht="15" customHeight="1" x14ac:dyDescent="0.25">
      <c r="A23" s="68"/>
      <c r="B23" s="376" t="s">
        <v>57</v>
      </c>
      <c r="C23" s="377"/>
      <c r="D23" s="377"/>
      <c r="E23" s="377"/>
      <c r="F23" s="377"/>
      <c r="G23" s="377"/>
      <c r="H23" s="377"/>
      <c r="I23" s="377"/>
      <c r="J23" s="378"/>
      <c r="K23" s="153">
        <f>K22</f>
        <v>505.46783999999997</v>
      </c>
      <c r="L23" s="65"/>
      <c r="M23" s="65"/>
      <c r="N23" s="360"/>
      <c r="O23" s="360"/>
      <c r="P23" s="360"/>
      <c r="Q23" s="365"/>
      <c r="R23" s="365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</row>
    <row r="24" spans="1:70" ht="15" customHeight="1" x14ac:dyDescent="0.25">
      <c r="A24" s="68"/>
      <c r="B24" s="318"/>
      <c r="C24" s="319"/>
      <c r="D24" s="319"/>
      <c r="E24" s="319"/>
      <c r="F24" s="319"/>
      <c r="G24" s="319"/>
      <c r="H24" s="319"/>
      <c r="I24" s="319"/>
      <c r="J24" s="320"/>
      <c r="K24" s="90"/>
      <c r="L24" s="65"/>
      <c r="M24" s="65"/>
      <c r="N24" s="360"/>
      <c r="O24" s="360"/>
      <c r="P24" s="360"/>
      <c r="Q24" s="366"/>
      <c r="R24" s="3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</row>
    <row r="25" spans="1:70" ht="15" customHeight="1" x14ac:dyDescent="0.25">
      <c r="A25" s="68"/>
      <c r="B25" s="379" t="s">
        <v>81</v>
      </c>
      <c r="C25" s="380"/>
      <c r="D25" s="380"/>
      <c r="E25" s="380"/>
      <c r="F25" s="380"/>
      <c r="G25" s="380"/>
      <c r="H25" s="380"/>
      <c r="I25" s="380"/>
      <c r="J25" s="380"/>
      <c r="K25" s="381"/>
      <c r="L25" s="65"/>
      <c r="M25" s="65"/>
      <c r="N25" s="360"/>
      <c r="O25" s="360"/>
      <c r="P25" s="360"/>
      <c r="Q25" s="365"/>
      <c r="R25" s="365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</row>
    <row r="26" spans="1:70" x14ac:dyDescent="0.25">
      <c r="A26" s="68"/>
      <c r="B26" s="318" t="s">
        <v>58</v>
      </c>
      <c r="C26" s="319"/>
      <c r="D26" s="319"/>
      <c r="E26" s="319"/>
      <c r="F26" s="319"/>
      <c r="G26" s="319"/>
      <c r="H26" s="319"/>
      <c r="I26" s="319"/>
      <c r="J26" s="320"/>
      <c r="K26" s="85">
        <v>3</v>
      </c>
      <c r="L26" s="65"/>
      <c r="M26" s="65"/>
      <c r="N26" s="360"/>
      <c r="O26" s="360"/>
      <c r="P26" s="360"/>
      <c r="Q26" s="366"/>
      <c r="R26" s="3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</row>
    <row r="27" spans="1:70" ht="15" customHeight="1" x14ac:dyDescent="0.25">
      <c r="A27" s="68"/>
      <c r="B27" s="318" t="s">
        <v>61</v>
      </c>
      <c r="C27" s="319"/>
      <c r="D27" s="319"/>
      <c r="E27" s="319"/>
      <c r="F27" s="319"/>
      <c r="G27" s="319"/>
      <c r="H27" s="319"/>
      <c r="I27" s="319"/>
      <c r="J27" s="320"/>
      <c r="K27" s="78">
        <v>34.14</v>
      </c>
      <c r="L27" s="65"/>
      <c r="M27" s="65"/>
      <c r="N27" s="360"/>
      <c r="O27" s="360"/>
      <c r="P27" s="360"/>
      <c r="Q27" s="367"/>
      <c r="R27" s="365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</row>
    <row r="28" spans="1:70" ht="15" customHeight="1" x14ac:dyDescent="0.25">
      <c r="A28" s="68"/>
      <c r="B28" s="318" t="s">
        <v>80</v>
      </c>
      <c r="C28" s="319"/>
      <c r="D28" s="319"/>
      <c r="E28" s="319"/>
      <c r="F28" s="319"/>
      <c r="G28" s="319"/>
      <c r="H28" s="319"/>
      <c r="I28" s="319"/>
      <c r="J28" s="320"/>
      <c r="K28" s="78">
        <f>K26*K27</f>
        <v>102.42</v>
      </c>
      <c r="L28" s="65"/>
      <c r="M28" s="65"/>
      <c r="N28" s="360"/>
      <c r="O28" s="360"/>
      <c r="P28" s="360"/>
      <c r="Q28" s="368"/>
      <c r="R28" s="3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</row>
    <row r="29" spans="1:70" ht="15" customHeight="1" x14ac:dyDescent="0.25">
      <c r="A29" s="68"/>
      <c r="B29" s="318" t="s">
        <v>79</v>
      </c>
      <c r="C29" s="319"/>
      <c r="D29" s="319"/>
      <c r="E29" s="319"/>
      <c r="F29" s="319"/>
      <c r="G29" s="319"/>
      <c r="H29" s="319"/>
      <c r="I29" s="319"/>
      <c r="J29" s="320"/>
      <c r="K29" s="78">
        <v>17.07</v>
      </c>
      <c r="L29" s="65"/>
      <c r="M29" s="65"/>
      <c r="N29" s="360"/>
      <c r="O29" s="360"/>
      <c r="P29" s="360"/>
      <c r="Q29" s="365"/>
      <c r="R29" s="365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</row>
    <row r="30" spans="1:70" ht="15" customHeight="1" x14ac:dyDescent="0.25">
      <c r="A30" s="68"/>
      <c r="B30" s="318" t="s">
        <v>78</v>
      </c>
      <c r="C30" s="319"/>
      <c r="D30" s="319"/>
      <c r="E30" s="319"/>
      <c r="F30" s="319"/>
      <c r="G30" s="319"/>
      <c r="H30" s="319"/>
      <c r="I30" s="319"/>
      <c r="J30" s="320"/>
      <c r="K30" s="78">
        <f>K29*K26</f>
        <v>51.21</v>
      </c>
      <c r="L30" s="65"/>
      <c r="M30" s="65"/>
      <c r="N30" s="360"/>
      <c r="O30" s="360"/>
      <c r="P30" s="360"/>
      <c r="Q30" s="366"/>
      <c r="R30" s="3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</row>
    <row r="31" spans="1:70" ht="15" customHeight="1" x14ac:dyDescent="0.25">
      <c r="A31" s="68"/>
      <c r="B31" s="318" t="s">
        <v>77</v>
      </c>
      <c r="C31" s="319"/>
      <c r="D31" s="319"/>
      <c r="E31" s="319"/>
      <c r="F31" s="319"/>
      <c r="G31" s="319"/>
      <c r="H31" s="319"/>
      <c r="I31" s="319"/>
      <c r="J31" s="320"/>
      <c r="K31" s="78">
        <f>K28-K30</f>
        <v>51.21</v>
      </c>
      <c r="L31" s="65"/>
      <c r="M31" s="65"/>
      <c r="N31" s="360"/>
      <c r="O31" s="360"/>
      <c r="P31" s="360"/>
      <c r="Q31" s="365"/>
      <c r="R31" s="365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</row>
    <row r="32" spans="1:70" s="70" customFormat="1" ht="15" customHeight="1" x14ac:dyDescent="0.25">
      <c r="A32" s="73"/>
      <c r="B32" s="376" t="s">
        <v>59</v>
      </c>
      <c r="C32" s="377"/>
      <c r="D32" s="377"/>
      <c r="E32" s="377"/>
      <c r="F32" s="377"/>
      <c r="G32" s="377"/>
      <c r="H32" s="377"/>
      <c r="I32" s="377"/>
      <c r="J32" s="378"/>
      <c r="K32" s="153">
        <f>(K31)</f>
        <v>51.21</v>
      </c>
      <c r="L32" s="72"/>
      <c r="M32" s="72"/>
      <c r="N32" s="360"/>
      <c r="O32" s="360"/>
      <c r="P32" s="360"/>
      <c r="Q32" s="365"/>
      <c r="R32" s="365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</row>
    <row r="33" spans="1:70" ht="30" customHeight="1" x14ac:dyDescent="0.25">
      <c r="A33" s="68"/>
      <c r="B33" s="383"/>
      <c r="C33" s="383"/>
      <c r="D33" s="383"/>
      <c r="E33" s="383"/>
      <c r="F33" s="383"/>
      <c r="G33" s="383"/>
      <c r="H33" s="383"/>
      <c r="I33" s="383"/>
      <c r="J33" s="383"/>
      <c r="K33" s="89"/>
      <c r="L33" s="65"/>
      <c r="M33" s="65"/>
      <c r="N33" s="360"/>
      <c r="O33" s="360"/>
      <c r="P33" s="360"/>
      <c r="Q33" s="69"/>
      <c r="R33" s="69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</row>
    <row r="34" spans="1:70" ht="15" customHeight="1" x14ac:dyDescent="0.25">
      <c r="A34" s="68"/>
      <c r="B34" s="361" t="s">
        <v>76</v>
      </c>
      <c r="C34" s="362"/>
      <c r="D34" s="362"/>
      <c r="E34" s="362"/>
      <c r="F34" s="362"/>
      <c r="G34" s="362"/>
      <c r="H34" s="362"/>
      <c r="I34" s="362"/>
      <c r="J34" s="362"/>
      <c r="K34" s="363"/>
      <c r="L34" s="65"/>
      <c r="M34" s="65"/>
      <c r="N34" s="360"/>
      <c r="O34" s="360"/>
      <c r="P34" s="360"/>
      <c r="Q34" s="365"/>
      <c r="R34" s="365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</row>
    <row r="35" spans="1:70" x14ac:dyDescent="0.25">
      <c r="A35" s="68"/>
      <c r="B35" s="384" t="s">
        <v>58</v>
      </c>
      <c r="C35" s="385"/>
      <c r="D35" s="385"/>
      <c r="E35" s="385"/>
      <c r="F35" s="385"/>
      <c r="G35" s="385"/>
      <c r="H35" s="385"/>
      <c r="I35" s="385"/>
      <c r="J35" s="386"/>
      <c r="K35" s="79">
        <v>3</v>
      </c>
      <c r="L35" s="65"/>
      <c r="M35" s="65"/>
      <c r="N35" s="360"/>
      <c r="O35" s="360"/>
      <c r="P35" s="360"/>
      <c r="Q35" s="365"/>
      <c r="R35" s="365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</row>
    <row r="36" spans="1:70" ht="15.75" x14ac:dyDescent="0.25">
      <c r="A36" s="68"/>
      <c r="B36" s="318" t="s">
        <v>61</v>
      </c>
      <c r="C36" s="319"/>
      <c r="D36" s="319"/>
      <c r="E36" s="319"/>
      <c r="F36" s="319"/>
      <c r="G36" s="319"/>
      <c r="H36" s="319"/>
      <c r="I36" s="319"/>
      <c r="J36" s="320"/>
      <c r="K36" s="78">
        <f>K2*0.1</f>
        <v>242.02300000000002</v>
      </c>
      <c r="L36" s="66"/>
      <c r="M36" s="66"/>
      <c r="N36" s="360"/>
      <c r="O36" s="360"/>
      <c r="P36" s="360"/>
      <c r="Q36" s="69"/>
      <c r="R36" s="69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</row>
    <row r="37" spans="1:70" ht="15.75" customHeight="1" x14ac:dyDescent="0.25">
      <c r="A37" s="68"/>
      <c r="B37" s="318" t="s">
        <v>75</v>
      </c>
      <c r="C37" s="319"/>
      <c r="D37" s="319"/>
      <c r="E37" s="319"/>
      <c r="F37" s="319"/>
      <c r="G37" s="319"/>
      <c r="H37" s="319"/>
      <c r="I37" s="319"/>
      <c r="J37" s="320"/>
      <c r="K37" s="88">
        <v>8.2159999999999997E-2</v>
      </c>
      <c r="L37" s="66"/>
      <c r="M37" s="66"/>
      <c r="N37" s="360"/>
      <c r="O37" s="360"/>
      <c r="P37" s="360"/>
      <c r="Q37" s="67"/>
      <c r="R37" s="67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</row>
    <row r="38" spans="1:70" x14ac:dyDescent="0.25">
      <c r="A38" s="65"/>
      <c r="B38" s="376" t="s">
        <v>59</v>
      </c>
      <c r="C38" s="377"/>
      <c r="D38" s="377"/>
      <c r="E38" s="377"/>
      <c r="F38" s="377"/>
      <c r="G38" s="377"/>
      <c r="H38" s="377"/>
      <c r="I38" s="377"/>
      <c r="J38" s="378"/>
      <c r="K38" s="153">
        <f>K35*K36*K37</f>
        <v>59.653829040000005</v>
      </c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70" x14ac:dyDescent="0.25">
      <c r="A39" s="65"/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70" x14ac:dyDescent="0.25">
      <c r="A40" s="65"/>
      <c r="B40" s="361" t="s">
        <v>74</v>
      </c>
      <c r="C40" s="362"/>
      <c r="D40" s="362"/>
      <c r="E40" s="362"/>
      <c r="F40" s="362"/>
      <c r="G40" s="362"/>
      <c r="H40" s="362"/>
      <c r="I40" s="362"/>
      <c r="J40" s="362"/>
      <c r="K40" s="363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70" x14ac:dyDescent="0.25">
      <c r="A41" s="65"/>
      <c r="B41" s="384" t="s">
        <v>58</v>
      </c>
      <c r="C41" s="385"/>
      <c r="D41" s="385"/>
      <c r="E41" s="385"/>
      <c r="F41" s="385"/>
      <c r="G41" s="385"/>
      <c r="H41" s="385"/>
      <c r="I41" s="385"/>
      <c r="J41" s="386"/>
      <c r="K41" s="79">
        <v>3</v>
      </c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70" x14ac:dyDescent="0.25">
      <c r="A42" s="65"/>
      <c r="B42" s="318" t="s">
        <v>61</v>
      </c>
      <c r="C42" s="319"/>
      <c r="D42" s="319"/>
      <c r="E42" s="319"/>
      <c r="F42" s="319"/>
      <c r="G42" s="319"/>
      <c r="H42" s="319"/>
      <c r="I42" s="319"/>
      <c r="J42" s="320"/>
      <c r="K42" s="78">
        <f>K2*0.1</f>
        <v>242.02300000000002</v>
      </c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70" x14ac:dyDescent="0.25">
      <c r="A43" s="65"/>
      <c r="B43" s="318" t="s">
        <v>73</v>
      </c>
      <c r="C43" s="319"/>
      <c r="D43" s="319"/>
      <c r="E43" s="319"/>
      <c r="F43" s="319"/>
      <c r="G43" s="319"/>
      <c r="H43" s="319"/>
      <c r="I43" s="319"/>
      <c r="J43" s="320"/>
      <c r="K43" s="88">
        <v>1.685E-2</v>
      </c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70" x14ac:dyDescent="0.25">
      <c r="A44" s="65"/>
      <c r="B44" s="376" t="s">
        <v>59</v>
      </c>
      <c r="C44" s="377"/>
      <c r="D44" s="377"/>
      <c r="E44" s="377"/>
      <c r="F44" s="377"/>
      <c r="G44" s="377"/>
      <c r="H44" s="377"/>
      <c r="I44" s="377"/>
      <c r="J44" s="378"/>
      <c r="K44" s="153">
        <f>K42*K43</f>
        <v>4.0780875500000002</v>
      </c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70" x14ac:dyDescent="0.25">
      <c r="A45" s="65"/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70" x14ac:dyDescent="0.25">
      <c r="A46" s="65"/>
      <c r="B46" s="379" t="s">
        <v>72</v>
      </c>
      <c r="C46" s="380"/>
      <c r="D46" s="380"/>
      <c r="E46" s="380"/>
      <c r="F46" s="380"/>
      <c r="G46" s="380"/>
      <c r="H46" s="380"/>
      <c r="I46" s="380"/>
      <c r="J46" s="380"/>
      <c r="K46" s="381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70" x14ac:dyDescent="0.25">
      <c r="A47" s="65"/>
      <c r="B47" s="318" t="s">
        <v>58</v>
      </c>
      <c r="C47" s="319"/>
      <c r="D47" s="319"/>
      <c r="E47" s="319"/>
      <c r="F47" s="319"/>
      <c r="G47" s="319"/>
      <c r="H47" s="319"/>
      <c r="I47" s="319"/>
      <c r="J47" s="320"/>
      <c r="K47" s="85">
        <v>3</v>
      </c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70" x14ac:dyDescent="0.25">
      <c r="A48" s="65"/>
      <c r="B48" s="318" t="s">
        <v>61</v>
      </c>
      <c r="C48" s="319"/>
      <c r="D48" s="319"/>
      <c r="E48" s="319"/>
      <c r="F48" s="319"/>
      <c r="G48" s="319"/>
      <c r="H48" s="319"/>
      <c r="I48" s="319"/>
      <c r="J48" s="320"/>
      <c r="K48" s="78">
        <v>16.149999999999999</v>
      </c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x14ac:dyDescent="0.25">
      <c r="A49" s="65"/>
      <c r="B49" s="318" t="s">
        <v>71</v>
      </c>
      <c r="C49" s="319"/>
      <c r="D49" s="319"/>
      <c r="E49" s="319"/>
      <c r="F49" s="319"/>
      <c r="G49" s="319"/>
      <c r="H49" s="319"/>
      <c r="I49" s="319"/>
      <c r="J49" s="320"/>
      <c r="K49" s="78">
        <f>K48*K47</f>
        <v>48.449999999999996</v>
      </c>
      <c r="L49" s="65"/>
      <c r="M49" s="65"/>
      <c r="N49" s="154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x14ac:dyDescent="0.25">
      <c r="A50" s="65"/>
      <c r="B50" s="318" t="s">
        <v>70</v>
      </c>
      <c r="C50" s="319"/>
      <c r="D50" s="319"/>
      <c r="E50" s="319"/>
      <c r="F50" s="319"/>
      <c r="G50" s="319"/>
      <c r="H50" s="319"/>
      <c r="I50" s="319"/>
      <c r="J50" s="320"/>
      <c r="K50" s="78">
        <v>8.07</v>
      </c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x14ac:dyDescent="0.25">
      <c r="A51" s="65"/>
      <c r="B51" s="318" t="s">
        <v>69</v>
      </c>
      <c r="C51" s="319"/>
      <c r="D51" s="319"/>
      <c r="E51" s="319"/>
      <c r="F51" s="319"/>
      <c r="G51" s="319"/>
      <c r="H51" s="319"/>
      <c r="I51" s="319"/>
      <c r="J51" s="320"/>
      <c r="K51" s="78">
        <f>K50*K47</f>
        <v>24.21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x14ac:dyDescent="0.25">
      <c r="A52" s="65"/>
      <c r="B52" s="376" t="s">
        <v>59</v>
      </c>
      <c r="C52" s="377"/>
      <c r="D52" s="377"/>
      <c r="E52" s="377"/>
      <c r="F52" s="377"/>
      <c r="G52" s="377"/>
      <c r="H52" s="377"/>
      <c r="I52" s="377"/>
      <c r="J52" s="378"/>
      <c r="K52" s="153">
        <f>K49-K51</f>
        <v>24.239999999999995</v>
      </c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x14ac:dyDescent="0.25">
      <c r="A53" s="65"/>
      <c r="B53" s="87"/>
      <c r="C53" s="87"/>
      <c r="D53" s="87"/>
      <c r="E53" s="87"/>
      <c r="F53" s="87"/>
      <c r="G53" s="87"/>
      <c r="H53" s="87"/>
      <c r="I53" s="87"/>
      <c r="J53" s="87"/>
      <c r="K53" s="86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x14ac:dyDescent="0.25">
      <c r="A54" s="65"/>
      <c r="B54" s="379" t="s">
        <v>68</v>
      </c>
      <c r="C54" s="380"/>
      <c r="D54" s="380"/>
      <c r="E54" s="380"/>
      <c r="F54" s="380"/>
      <c r="G54" s="380"/>
      <c r="H54" s="380"/>
      <c r="I54" s="380"/>
      <c r="J54" s="380"/>
      <c r="K54" s="381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x14ac:dyDescent="0.25">
      <c r="A55" s="65"/>
      <c r="B55" s="318" t="s">
        <v>58</v>
      </c>
      <c r="C55" s="319"/>
      <c r="D55" s="319"/>
      <c r="E55" s="319"/>
      <c r="F55" s="319"/>
      <c r="G55" s="319"/>
      <c r="H55" s="319"/>
      <c r="I55" s="319"/>
      <c r="J55" s="320"/>
      <c r="K55" s="85">
        <v>3</v>
      </c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x14ac:dyDescent="0.25">
      <c r="A56" s="65"/>
      <c r="B56" s="318" t="s">
        <v>61</v>
      </c>
      <c r="C56" s="319"/>
      <c r="D56" s="319"/>
      <c r="E56" s="319"/>
      <c r="F56" s="319"/>
      <c r="G56" s="319"/>
      <c r="H56" s="319"/>
      <c r="I56" s="319"/>
      <c r="J56" s="320"/>
      <c r="K56" s="78">
        <v>9.94</v>
      </c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x14ac:dyDescent="0.25">
      <c r="A57" s="65"/>
      <c r="B57" s="318" t="s">
        <v>67</v>
      </c>
      <c r="C57" s="319"/>
      <c r="D57" s="319"/>
      <c r="E57" s="319"/>
      <c r="F57" s="319"/>
      <c r="G57" s="319"/>
      <c r="H57" s="319"/>
      <c r="I57" s="319"/>
      <c r="J57" s="320"/>
      <c r="K57" s="78">
        <f>K55*K56</f>
        <v>29.82</v>
      </c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x14ac:dyDescent="0.25">
      <c r="A58" s="65"/>
      <c r="B58" s="376" t="s">
        <v>59</v>
      </c>
      <c r="C58" s="377"/>
      <c r="D58" s="377"/>
      <c r="E58" s="377"/>
      <c r="F58" s="377"/>
      <c r="G58" s="377"/>
      <c r="H58" s="377"/>
      <c r="I58" s="377"/>
      <c r="J58" s="378"/>
      <c r="K58" s="153">
        <f>K57</f>
        <v>29.82</v>
      </c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x14ac:dyDescent="0.25">
      <c r="A59" s="65"/>
      <c r="B59" s="383"/>
      <c r="C59" s="383"/>
      <c r="D59" s="383"/>
      <c r="E59" s="383"/>
      <c r="F59" s="383"/>
      <c r="G59" s="383"/>
      <c r="H59" s="383"/>
      <c r="I59" s="383"/>
      <c r="J59" s="383"/>
      <c r="K59" s="383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x14ac:dyDescent="0.25">
      <c r="A60" s="65"/>
      <c r="B60" s="379" t="s">
        <v>66</v>
      </c>
      <c r="C60" s="380"/>
      <c r="D60" s="380"/>
      <c r="E60" s="380"/>
      <c r="F60" s="380"/>
      <c r="G60" s="380"/>
      <c r="H60" s="380"/>
      <c r="I60" s="380"/>
      <c r="J60" s="380"/>
      <c r="K60" s="381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x14ac:dyDescent="0.25">
      <c r="A61" s="65"/>
      <c r="B61" s="318" t="s">
        <v>58</v>
      </c>
      <c r="C61" s="319"/>
      <c r="D61" s="319"/>
      <c r="E61" s="319"/>
      <c r="F61" s="319"/>
      <c r="G61" s="319"/>
      <c r="H61" s="319"/>
      <c r="I61" s="319"/>
      <c r="J61" s="320"/>
      <c r="K61" s="85">
        <v>3</v>
      </c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x14ac:dyDescent="0.25">
      <c r="A62" s="65"/>
      <c r="B62" s="318" t="s">
        <v>65</v>
      </c>
      <c r="C62" s="319"/>
      <c r="D62" s="319"/>
      <c r="E62" s="319"/>
      <c r="F62" s="319"/>
      <c r="G62" s="319"/>
      <c r="H62" s="319"/>
      <c r="I62" s="319"/>
      <c r="J62" s="320"/>
      <c r="K62" s="78">
        <v>290.5</v>
      </c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x14ac:dyDescent="0.25">
      <c r="A63" s="65"/>
      <c r="B63" s="318" t="s">
        <v>64</v>
      </c>
      <c r="C63" s="319"/>
      <c r="D63" s="319"/>
      <c r="E63" s="319"/>
      <c r="F63" s="319"/>
      <c r="G63" s="319"/>
      <c r="H63" s="319"/>
      <c r="I63" s="319"/>
      <c r="J63" s="320"/>
      <c r="K63" s="78">
        <f>K62*K61</f>
        <v>871.5</v>
      </c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25.5" customHeight="1" x14ac:dyDescent="0.25">
      <c r="A64" s="65"/>
      <c r="B64" s="373" t="s">
        <v>259</v>
      </c>
      <c r="C64" s="374"/>
      <c r="D64" s="374"/>
      <c r="E64" s="374"/>
      <c r="F64" s="374"/>
      <c r="G64" s="374"/>
      <c r="H64" s="374"/>
      <c r="I64" s="374"/>
      <c r="J64" s="375"/>
      <c r="K64" s="78">
        <f>(K2*0.12)*3</f>
        <v>871.28279999999995</v>
      </c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x14ac:dyDescent="0.25">
      <c r="A65" s="65"/>
      <c r="B65" s="318" t="s">
        <v>60</v>
      </c>
      <c r="C65" s="319"/>
      <c r="D65" s="319"/>
      <c r="E65" s="319"/>
      <c r="F65" s="319"/>
      <c r="G65" s="319"/>
      <c r="H65" s="319"/>
      <c r="I65" s="319"/>
      <c r="J65" s="320"/>
      <c r="K65" s="78">
        <f>K63-K64</f>
        <v>0.21720000000004802</v>
      </c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x14ac:dyDescent="0.25">
      <c r="A66" s="65"/>
      <c r="B66" s="376" t="s">
        <v>59</v>
      </c>
      <c r="C66" s="377"/>
      <c r="D66" s="377"/>
      <c r="E66" s="377"/>
      <c r="F66" s="377"/>
      <c r="G66" s="377"/>
      <c r="H66" s="377"/>
      <c r="I66" s="377"/>
      <c r="J66" s="378"/>
      <c r="K66" s="153">
        <f>K65</f>
        <v>0.21720000000004802</v>
      </c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x14ac:dyDescent="0.25">
      <c r="A67" s="65"/>
      <c r="B67" s="383"/>
      <c r="C67" s="383"/>
      <c r="D67" s="383"/>
      <c r="E67" s="383"/>
      <c r="F67" s="383"/>
      <c r="G67" s="383"/>
      <c r="H67" s="383"/>
      <c r="I67" s="383"/>
      <c r="J67" s="383"/>
      <c r="K67" s="383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x14ac:dyDescent="0.25">
      <c r="A68" s="65"/>
      <c r="B68" s="361" t="s">
        <v>63</v>
      </c>
      <c r="C68" s="362"/>
      <c r="D68" s="362"/>
      <c r="E68" s="362"/>
      <c r="F68" s="362"/>
      <c r="G68" s="362"/>
      <c r="H68" s="362"/>
      <c r="I68" s="362"/>
      <c r="J68" s="362"/>
      <c r="K68" s="363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x14ac:dyDescent="0.25">
      <c r="A69" s="65"/>
      <c r="B69" s="384" t="s">
        <v>58</v>
      </c>
      <c r="C69" s="385"/>
      <c r="D69" s="385"/>
      <c r="E69" s="385"/>
      <c r="F69" s="385"/>
      <c r="G69" s="385"/>
      <c r="H69" s="385"/>
      <c r="I69" s="385"/>
      <c r="J69" s="386"/>
      <c r="K69" s="79">
        <v>3</v>
      </c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x14ac:dyDescent="0.25">
      <c r="A70" s="65"/>
      <c r="B70" s="318" t="s">
        <v>61</v>
      </c>
      <c r="C70" s="319"/>
      <c r="D70" s="319"/>
      <c r="E70" s="319"/>
      <c r="F70" s="319"/>
      <c r="G70" s="319"/>
      <c r="H70" s="319"/>
      <c r="I70" s="319"/>
      <c r="J70" s="320"/>
      <c r="K70" s="78">
        <v>164.41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x14ac:dyDescent="0.25">
      <c r="A71" s="65"/>
      <c r="B71" s="318" t="s">
        <v>60</v>
      </c>
      <c r="C71" s="319"/>
      <c r="D71" s="319"/>
      <c r="E71" s="319"/>
      <c r="F71" s="319"/>
      <c r="G71" s="319"/>
      <c r="H71" s="319"/>
      <c r="I71" s="319"/>
      <c r="J71" s="320"/>
      <c r="K71" s="78">
        <f>K70*K69</f>
        <v>493.23</v>
      </c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x14ac:dyDescent="0.25">
      <c r="A72" s="65"/>
      <c r="B72" s="376" t="s">
        <v>59</v>
      </c>
      <c r="C72" s="377"/>
      <c r="D72" s="377"/>
      <c r="E72" s="377"/>
      <c r="F72" s="377"/>
      <c r="G72" s="377"/>
      <c r="H72" s="377"/>
      <c r="I72" s="377"/>
      <c r="J72" s="378"/>
      <c r="K72" s="153">
        <f>K71</f>
        <v>493.23</v>
      </c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x14ac:dyDescent="0.25">
      <c r="A73" s="65"/>
      <c r="B73" s="83"/>
      <c r="C73" s="82"/>
      <c r="D73" s="82"/>
      <c r="E73" s="82"/>
      <c r="F73" s="82"/>
      <c r="G73" s="82"/>
      <c r="H73" s="82"/>
      <c r="I73" s="82"/>
      <c r="J73" s="81"/>
      <c r="K73" s="80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x14ac:dyDescent="0.25">
      <c r="A74" s="65"/>
      <c r="B74" s="361" t="s">
        <v>62</v>
      </c>
      <c r="C74" s="362"/>
      <c r="D74" s="362"/>
      <c r="E74" s="362"/>
      <c r="F74" s="362"/>
      <c r="G74" s="362"/>
      <c r="H74" s="362"/>
      <c r="I74" s="362"/>
      <c r="J74" s="362"/>
      <c r="K74" s="363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x14ac:dyDescent="0.25">
      <c r="A75" s="65"/>
      <c r="B75" s="384" t="s">
        <v>58</v>
      </c>
      <c r="C75" s="385"/>
      <c r="D75" s="385"/>
      <c r="E75" s="385"/>
      <c r="F75" s="385"/>
      <c r="G75" s="385"/>
      <c r="H75" s="385"/>
      <c r="I75" s="385"/>
      <c r="J75" s="386"/>
      <c r="K75" s="79">
        <v>3</v>
      </c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x14ac:dyDescent="0.25">
      <c r="A76" s="65"/>
      <c r="B76" s="318" t="s">
        <v>61</v>
      </c>
      <c r="C76" s="319"/>
      <c r="D76" s="319"/>
      <c r="E76" s="319"/>
      <c r="F76" s="319"/>
      <c r="G76" s="319"/>
      <c r="H76" s="319"/>
      <c r="I76" s="319"/>
      <c r="J76" s="320"/>
      <c r="K76" s="78">
        <v>8.6150000000000002</v>
      </c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x14ac:dyDescent="0.25">
      <c r="A77" s="65"/>
      <c r="B77" s="318" t="s">
        <v>60</v>
      </c>
      <c r="C77" s="319"/>
      <c r="D77" s="319"/>
      <c r="E77" s="319"/>
      <c r="F77" s="319"/>
      <c r="G77" s="319"/>
      <c r="H77" s="319"/>
      <c r="I77" s="319"/>
      <c r="J77" s="320"/>
      <c r="K77" s="78">
        <f>K76*K75</f>
        <v>25.844999999999999</v>
      </c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x14ac:dyDescent="0.25">
      <c r="A78" s="65"/>
      <c r="B78" s="376" t="s">
        <v>59</v>
      </c>
      <c r="C78" s="377"/>
      <c r="D78" s="377"/>
      <c r="E78" s="377"/>
      <c r="F78" s="377"/>
      <c r="G78" s="377"/>
      <c r="H78" s="377"/>
      <c r="I78" s="377"/>
      <c r="J78" s="378"/>
      <c r="K78" s="153">
        <f>K76*K75</f>
        <v>25.844999999999999</v>
      </c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x14ac:dyDescent="0.25">
      <c r="A79" s="65"/>
      <c r="B79" s="76"/>
      <c r="C79" s="76"/>
      <c r="D79" s="76"/>
      <c r="E79" s="76"/>
      <c r="F79" s="76"/>
      <c r="G79" s="76"/>
      <c r="H79" s="76"/>
      <c r="I79" s="76"/>
      <c r="J79" s="76"/>
      <c r="K79" s="7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26.1" customHeight="1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4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26.1" customHeight="1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4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26.1" customHeight="1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4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26.1" customHeight="1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4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26.1" customHeight="1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4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26.1" customHeight="1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4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26.1" customHeight="1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4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26.1" customHeight="1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4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26.1" customHeight="1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4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26.1" customHeight="1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4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26.1" customHeight="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4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26.1" customHeight="1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4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26.1" customHeight="1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4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26.1" customHeight="1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4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26.1" customHeight="1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4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26.1" customHeight="1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4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26.1" customHeight="1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4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26.1" customHeight="1" x14ac:dyDescent="0.2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4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26.1" customHeight="1" x14ac:dyDescent="0.2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4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26.1" customHeight="1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4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26.1" customHeight="1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4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26.1" customHeight="1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4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26.1" customHeight="1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4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26.1" customHeight="1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4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26.1" customHeight="1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4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26.1" customHeight="1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4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26.1" customHeight="1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4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26.1" customHeight="1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4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26.1" customHeight="1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4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26.1" customHeight="1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4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26.1" customHeight="1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4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26.1" customHeight="1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4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26.1" customHeight="1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4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26.1" customHeight="1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4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26.1" customHeight="1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4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26.1" customHeight="1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4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26.1" customHeight="1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4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26.1" customHeight="1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4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26.1" customHeight="1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4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26.1" customHeight="1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4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26.1" customHeight="1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4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26.1" customHeight="1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4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26.1" customHeight="1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4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26.1" customHeight="1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4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26.1" customHeight="1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4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26.1" customHeight="1" x14ac:dyDescent="0.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4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26.1" customHeight="1" x14ac:dyDescent="0.2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4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26.1" customHeight="1" x14ac:dyDescent="0.2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4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26.1" customHeight="1" x14ac:dyDescent="0.2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4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26.1" customHeight="1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4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26.1" customHeight="1" x14ac:dyDescent="0.2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4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26.1" customHeight="1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4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26.1" customHeight="1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4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26.1" customHeight="1" x14ac:dyDescent="0.2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4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26.1" customHeight="1" x14ac:dyDescent="0.2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4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26.1" customHeight="1" x14ac:dyDescent="0.2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4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26.1" customHeight="1" x14ac:dyDescent="0.2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4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26.1" customHeight="1" x14ac:dyDescent="0.2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4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26.1" customHeight="1" x14ac:dyDescent="0.2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4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26.1" customHeight="1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4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26.1" customHeight="1" x14ac:dyDescent="0.2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4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26.1" customHeight="1" x14ac:dyDescent="0.2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4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26.1" customHeight="1" x14ac:dyDescent="0.2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4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26.1" customHeight="1" x14ac:dyDescent="0.2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4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26.1" customHeight="1" x14ac:dyDescent="0.2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4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26.1" customHeight="1" x14ac:dyDescent="0.2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4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26.1" customHeight="1" x14ac:dyDescent="0.2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4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26.1" customHeight="1" x14ac:dyDescent="0.2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4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26.1" customHeight="1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4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26.1" customHeight="1" x14ac:dyDescent="0.2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4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26.1" customHeight="1" x14ac:dyDescent="0.2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4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26.1" customHeight="1" x14ac:dyDescent="0.2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4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26.1" customHeight="1" x14ac:dyDescent="0.2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4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26.1" customHeight="1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4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26.1" customHeight="1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4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26.1" customHeight="1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4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26.1" customHeight="1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4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26.1" customHeight="1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4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26.1" customHeight="1" x14ac:dyDescent="0.2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4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26.1" customHeight="1" x14ac:dyDescent="0.2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4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26.1" customHeight="1" x14ac:dyDescent="0.2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4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26.1" customHeight="1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4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26.1" customHeight="1" x14ac:dyDescent="0.2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4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26.1" customHeight="1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4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26.1" customHeight="1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4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26.1" customHeight="1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4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26.1" customHeight="1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4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26.1" customHeight="1" x14ac:dyDescent="0.2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4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26.1" customHeight="1" x14ac:dyDescent="0.2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4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26.1" customHeight="1" x14ac:dyDescent="0.2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4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26.1" customHeight="1" x14ac:dyDescent="0.2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4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26.1" customHeight="1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4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26.1" customHeight="1" x14ac:dyDescent="0.2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4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26.1" customHeight="1" x14ac:dyDescent="0.2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4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26.1" customHeight="1" x14ac:dyDescent="0.2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4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26.1" customHeight="1" x14ac:dyDescent="0.2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4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26.1" customHeight="1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4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26.1" customHeight="1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4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26.1" customHeight="1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4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26.1" customHeight="1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4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26.1" customHeight="1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4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26.1" customHeight="1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4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26.1" customHeight="1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4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26.1" customHeight="1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4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26.1" customHeight="1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4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26.1" customHeight="1" x14ac:dyDescent="0.2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4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26.1" customHeight="1" x14ac:dyDescent="0.2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4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26.1" customHeight="1" x14ac:dyDescent="0.2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4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26.1" customHeight="1" x14ac:dyDescent="0.2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4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26.1" customHeight="1" x14ac:dyDescent="0.2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4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26.1" customHeight="1" x14ac:dyDescent="0.2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4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26.1" customHeight="1" x14ac:dyDescent="0.2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4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26.1" customHeight="1" x14ac:dyDescent="0.2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4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26.1" customHeight="1" x14ac:dyDescent="0.2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4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26.1" customHeight="1" x14ac:dyDescent="0.2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4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26.1" customHeight="1" x14ac:dyDescent="0.2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4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26.1" customHeight="1" x14ac:dyDescent="0.2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4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26.1" customHeight="1" x14ac:dyDescent="0.2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4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26.1" customHeight="1" x14ac:dyDescent="0.2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4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26.1" customHeight="1" x14ac:dyDescent="0.2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4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26.1" customHeight="1" x14ac:dyDescent="0.2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4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26.1" customHeight="1" x14ac:dyDescent="0.2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4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26.1" customHeight="1" x14ac:dyDescent="0.2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4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26.1" customHeight="1" x14ac:dyDescent="0.2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4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26.1" customHeight="1" x14ac:dyDescent="0.2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4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26.1" customHeight="1" x14ac:dyDescent="0.2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4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26.1" customHeight="1" x14ac:dyDescent="0.2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4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26.1" customHeight="1" x14ac:dyDescent="0.2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4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26.1" customHeight="1" x14ac:dyDescent="0.2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4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26.1" customHeight="1" x14ac:dyDescent="0.2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4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26.1" customHeight="1" x14ac:dyDescent="0.2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4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26.1" customHeight="1" x14ac:dyDescent="0.2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4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26.1" customHeight="1" x14ac:dyDescent="0.2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4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26.1" customHeight="1" x14ac:dyDescent="0.2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4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26.1" customHeight="1" x14ac:dyDescent="0.2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4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26.1" customHeight="1" x14ac:dyDescent="0.2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4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26.1" customHeight="1" x14ac:dyDescent="0.2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4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26.1" customHeight="1" x14ac:dyDescent="0.2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4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26.1" customHeight="1" x14ac:dyDescent="0.2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4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26.1" customHeight="1" x14ac:dyDescent="0.2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4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26.1" customHeight="1" x14ac:dyDescent="0.2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4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26.1" customHeight="1" x14ac:dyDescent="0.2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4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26.1" customHeight="1" x14ac:dyDescent="0.2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4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26.1" customHeight="1" x14ac:dyDescent="0.2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4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26.1" customHeight="1" x14ac:dyDescent="0.25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4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26.1" customHeight="1" x14ac:dyDescent="0.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4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26.1" customHeight="1" x14ac:dyDescent="0.25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4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26.1" customHeight="1" x14ac:dyDescent="0.25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4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26.1" customHeight="1" x14ac:dyDescent="0.25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4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26.1" customHeight="1" x14ac:dyDescent="0.25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4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26.1" customHeight="1" x14ac:dyDescent="0.25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4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26.1" customHeight="1" x14ac:dyDescent="0.25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4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26.1" customHeight="1" x14ac:dyDescent="0.25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4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26.1" customHeight="1" x14ac:dyDescent="0.25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4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26.1" customHeight="1" x14ac:dyDescent="0.25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4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26.1" customHeight="1" x14ac:dyDescent="0.2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4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26.1" customHeight="1" x14ac:dyDescent="0.25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4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26.1" customHeight="1" x14ac:dyDescent="0.25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4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26.1" customHeight="1" x14ac:dyDescent="0.25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4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26.1" customHeight="1" x14ac:dyDescent="0.25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4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26.1" customHeight="1" x14ac:dyDescent="0.25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4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26.1" customHeight="1" x14ac:dyDescent="0.25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4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26.1" customHeight="1" x14ac:dyDescent="0.2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4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26.1" customHeight="1" x14ac:dyDescent="0.2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4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26.1" customHeight="1" x14ac:dyDescent="0.2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4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26.1" customHeight="1" x14ac:dyDescent="0.2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4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26.1" customHeight="1" x14ac:dyDescent="0.25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4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26.1" customHeight="1" x14ac:dyDescent="0.2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4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26.1" customHeight="1" x14ac:dyDescent="0.25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4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26.1" customHeight="1" x14ac:dyDescent="0.25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4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26.1" customHeight="1" x14ac:dyDescent="0.2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4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26.1" customHeight="1" x14ac:dyDescent="0.2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4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26.1" customHeight="1" x14ac:dyDescent="0.2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4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26.1" customHeight="1" x14ac:dyDescent="0.25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4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26.1" customHeight="1" x14ac:dyDescent="0.25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4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26.1" customHeight="1" x14ac:dyDescent="0.2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4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26.1" customHeight="1" x14ac:dyDescent="0.2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4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26.1" customHeight="1" x14ac:dyDescent="0.2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4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26.1" customHeight="1" x14ac:dyDescent="0.2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4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26.1" customHeight="1" x14ac:dyDescent="0.2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4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26.1" customHeight="1" x14ac:dyDescent="0.2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4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26.1" customHeight="1" x14ac:dyDescent="0.25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4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26.1" customHeight="1" x14ac:dyDescent="0.25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4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26.1" customHeight="1" x14ac:dyDescent="0.2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4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26.1" customHeight="1" x14ac:dyDescent="0.2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4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26.1" customHeight="1" x14ac:dyDescent="0.2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4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26.1" customHeight="1" x14ac:dyDescent="0.25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4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26.1" customHeight="1" x14ac:dyDescent="0.25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4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26.1" customHeight="1" x14ac:dyDescent="0.25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4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26.1" customHeight="1" x14ac:dyDescent="0.25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4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26.1" customHeight="1" x14ac:dyDescent="0.25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4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26.1" customHeight="1" x14ac:dyDescent="0.25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4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26.1" customHeight="1" x14ac:dyDescent="0.25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4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26.1" customHeight="1" x14ac:dyDescent="0.25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4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26.1" customHeight="1" x14ac:dyDescent="0.25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4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26.1" customHeight="1" x14ac:dyDescent="0.2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4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26.1" customHeight="1" x14ac:dyDescent="0.25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4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26.1" customHeight="1" x14ac:dyDescent="0.25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4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26.1" customHeight="1" x14ac:dyDescent="0.25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4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26.1" customHeight="1" x14ac:dyDescent="0.25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4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26.1" customHeight="1" x14ac:dyDescent="0.25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4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26.1" customHeight="1" x14ac:dyDescent="0.25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4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26.1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4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26.1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4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26.1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4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26.1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4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26.1" customHeight="1" x14ac:dyDescent="0.25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4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26.1" customHeight="1" x14ac:dyDescent="0.25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4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26.1" customHeight="1" x14ac:dyDescent="0.25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4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11" ht="26.1" customHeight="1" x14ac:dyDescent="0.25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4"/>
    </row>
    <row r="290" spans="1:11" ht="26.1" customHeight="1" x14ac:dyDescent="0.25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4"/>
    </row>
    <row r="291" spans="1:11" ht="26.1" customHeight="1" x14ac:dyDescent="0.25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4"/>
    </row>
    <row r="292" spans="1:11" ht="26.1" customHeight="1" x14ac:dyDescent="0.25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4"/>
    </row>
    <row r="293" spans="1:11" ht="26.1" customHeight="1" x14ac:dyDescent="0.25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4"/>
    </row>
    <row r="294" spans="1:11" ht="26.1" customHeight="1" x14ac:dyDescent="0.25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4"/>
    </row>
    <row r="295" spans="1:11" ht="26.1" customHeight="1" x14ac:dyDescent="0.2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4"/>
    </row>
    <row r="296" spans="1:11" ht="26.1" customHeight="1" x14ac:dyDescent="0.25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4"/>
    </row>
    <row r="297" spans="1:11" ht="26.1" customHeight="1" x14ac:dyDescent="0.25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4"/>
    </row>
    <row r="298" spans="1:11" ht="26.1" customHeight="1" x14ac:dyDescent="0.25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4"/>
    </row>
    <row r="299" spans="1:11" ht="26.1" customHeight="1" x14ac:dyDescent="0.25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4"/>
    </row>
    <row r="300" spans="1:11" ht="26.1" customHeight="1" x14ac:dyDescent="0.25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4"/>
    </row>
    <row r="301" spans="1:11" ht="26.1" customHeight="1" x14ac:dyDescent="0.25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4"/>
    </row>
    <row r="302" spans="1:11" ht="26.1" customHeight="1" x14ac:dyDescent="0.25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4"/>
    </row>
    <row r="303" spans="1:11" ht="26.1" customHeight="1" x14ac:dyDescent="0.25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4"/>
    </row>
    <row r="304" spans="1:11" ht="26.1" customHeight="1" x14ac:dyDescent="0.25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4"/>
    </row>
    <row r="305" spans="1:11" ht="26.1" customHeight="1" x14ac:dyDescent="0.2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4"/>
    </row>
    <row r="306" spans="1:11" ht="26.1" customHeight="1" x14ac:dyDescent="0.25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4"/>
    </row>
    <row r="307" spans="1:11" ht="26.1" customHeight="1" x14ac:dyDescent="0.25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4"/>
    </row>
    <row r="308" spans="1:11" ht="26.1" customHeight="1" x14ac:dyDescent="0.25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4"/>
    </row>
    <row r="309" spans="1:11" ht="26.1" customHeight="1" x14ac:dyDescent="0.25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4"/>
    </row>
    <row r="310" spans="1:11" ht="26.1" customHeight="1" x14ac:dyDescent="0.25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4"/>
    </row>
    <row r="311" spans="1:11" ht="26.1" customHeight="1" x14ac:dyDescent="0.25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4"/>
    </row>
    <row r="312" spans="1:11" ht="26.1" customHeight="1" x14ac:dyDescent="0.25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4"/>
    </row>
    <row r="313" spans="1:11" ht="26.1" customHeight="1" x14ac:dyDescent="0.25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4"/>
    </row>
    <row r="314" spans="1:11" ht="26.1" customHeight="1" x14ac:dyDescent="0.25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4"/>
    </row>
    <row r="315" spans="1:11" ht="26.1" customHeight="1" x14ac:dyDescent="0.2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4"/>
    </row>
    <row r="316" spans="1:11" ht="26.1" customHeight="1" x14ac:dyDescent="0.25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4"/>
    </row>
    <row r="317" spans="1:11" ht="26.1" customHeight="1" x14ac:dyDescent="0.25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4"/>
    </row>
    <row r="318" spans="1:11" ht="26.1" customHeight="1" x14ac:dyDescent="0.25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4"/>
    </row>
    <row r="319" spans="1:11" ht="26.1" customHeight="1" x14ac:dyDescent="0.25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4"/>
    </row>
    <row r="320" spans="1:11" ht="26.1" customHeight="1" x14ac:dyDescent="0.25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4"/>
    </row>
    <row r="321" spans="1:11" ht="26.1" customHeight="1" x14ac:dyDescent="0.25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4"/>
    </row>
    <row r="322" spans="1:11" ht="26.1" customHeight="1" x14ac:dyDescent="0.25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4"/>
    </row>
    <row r="323" spans="1:11" ht="26.1" customHeight="1" x14ac:dyDescent="0.25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4"/>
    </row>
    <row r="324" spans="1:11" ht="26.1" customHeight="1" x14ac:dyDescent="0.25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4"/>
    </row>
    <row r="325" spans="1:11" ht="26.1" customHeight="1" x14ac:dyDescent="0.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4"/>
    </row>
    <row r="326" spans="1:11" ht="26.1" customHeight="1" x14ac:dyDescent="0.25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4"/>
    </row>
    <row r="327" spans="1:11" ht="26.1" customHeight="1" x14ac:dyDescent="0.25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4"/>
    </row>
    <row r="328" spans="1:11" ht="26.1" customHeight="1" x14ac:dyDescent="0.25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4"/>
    </row>
    <row r="329" spans="1:11" ht="26.1" customHeight="1" x14ac:dyDescent="0.25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4"/>
    </row>
    <row r="330" spans="1:11" ht="26.1" customHeight="1" x14ac:dyDescent="0.25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4"/>
    </row>
    <row r="331" spans="1:11" ht="26.1" customHeight="1" x14ac:dyDescent="0.25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4"/>
    </row>
    <row r="332" spans="1:11" ht="26.1" customHeight="1" x14ac:dyDescent="0.25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4"/>
    </row>
    <row r="333" spans="1:11" ht="26.1" customHeight="1" x14ac:dyDescent="0.25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4"/>
    </row>
    <row r="334" spans="1:11" ht="26.1" customHeight="1" x14ac:dyDescent="0.25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4"/>
    </row>
    <row r="335" spans="1:11" ht="26.1" customHeight="1" x14ac:dyDescent="0.2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4"/>
    </row>
    <row r="336" spans="1:11" ht="26.1" customHeight="1" x14ac:dyDescent="0.25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4"/>
    </row>
    <row r="337" spans="1:11" ht="26.1" customHeight="1" x14ac:dyDescent="0.25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4"/>
    </row>
    <row r="338" spans="1:11" ht="26.1" customHeight="1" x14ac:dyDescent="0.25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4"/>
    </row>
    <row r="339" spans="1:11" ht="26.1" customHeight="1" x14ac:dyDescent="0.25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4"/>
    </row>
    <row r="340" spans="1:11" ht="26.1" customHeight="1" x14ac:dyDescent="0.25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4"/>
    </row>
    <row r="341" spans="1:11" ht="26.1" customHeight="1" x14ac:dyDescent="0.25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4"/>
    </row>
    <row r="342" spans="1:11" ht="26.1" customHeight="1" x14ac:dyDescent="0.25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4"/>
    </row>
    <row r="343" spans="1:11" ht="26.1" customHeight="1" x14ac:dyDescent="0.25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4"/>
    </row>
    <row r="344" spans="1:11" ht="26.1" customHeight="1" x14ac:dyDescent="0.25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4"/>
    </row>
    <row r="345" spans="1:11" ht="26.1" customHeight="1" x14ac:dyDescent="0.2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4"/>
    </row>
    <row r="346" spans="1:11" ht="26.1" customHeight="1" x14ac:dyDescent="0.25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4"/>
    </row>
    <row r="347" spans="1:11" ht="26.1" customHeight="1" x14ac:dyDescent="0.25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4"/>
    </row>
    <row r="348" spans="1:11" ht="26.1" customHeight="1" x14ac:dyDescent="0.25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4"/>
    </row>
    <row r="349" spans="1:11" ht="26.1" customHeight="1" x14ac:dyDescent="0.25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4"/>
    </row>
    <row r="350" spans="1:11" ht="26.1" customHeight="1" x14ac:dyDescent="0.25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4"/>
    </row>
    <row r="351" spans="1:11" ht="26.1" customHeight="1" x14ac:dyDescent="0.25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4"/>
    </row>
    <row r="352" spans="1:11" ht="26.1" customHeight="1" x14ac:dyDescent="0.25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4"/>
    </row>
    <row r="353" spans="1:11" ht="26.1" customHeight="1" x14ac:dyDescent="0.25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4"/>
    </row>
    <row r="354" spans="1:11" ht="26.1" customHeight="1" x14ac:dyDescent="0.25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4"/>
    </row>
    <row r="355" spans="1:11" ht="26.1" customHeight="1" x14ac:dyDescent="0.2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4"/>
    </row>
    <row r="356" spans="1:11" ht="26.1" customHeight="1" x14ac:dyDescent="0.25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4"/>
    </row>
    <row r="357" spans="1:11" ht="26.1" customHeight="1" x14ac:dyDescent="0.25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4"/>
    </row>
    <row r="358" spans="1:11" ht="26.1" customHeight="1" x14ac:dyDescent="0.25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4"/>
    </row>
    <row r="359" spans="1:11" ht="26.1" customHeight="1" x14ac:dyDescent="0.25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4"/>
    </row>
    <row r="360" spans="1:11" ht="26.1" customHeight="1" x14ac:dyDescent="0.25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4"/>
    </row>
    <row r="361" spans="1:11" ht="26.1" customHeight="1" x14ac:dyDescent="0.25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4"/>
    </row>
    <row r="362" spans="1:11" ht="26.1" customHeight="1" x14ac:dyDescent="0.25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4"/>
    </row>
    <row r="363" spans="1:11" ht="26.1" customHeight="1" x14ac:dyDescent="0.25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4"/>
    </row>
    <row r="364" spans="1:11" ht="26.1" customHeight="1" x14ac:dyDescent="0.25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4"/>
    </row>
    <row r="365" spans="1:11" ht="26.1" customHeight="1" x14ac:dyDescent="0.2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4"/>
    </row>
    <row r="366" spans="1:11" ht="26.1" customHeight="1" x14ac:dyDescent="0.25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4"/>
    </row>
    <row r="367" spans="1:11" ht="26.1" customHeight="1" x14ac:dyDescent="0.25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4"/>
    </row>
    <row r="368" spans="1:11" ht="26.1" customHeight="1" x14ac:dyDescent="0.25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4"/>
    </row>
    <row r="369" spans="1:11" ht="26.1" customHeight="1" x14ac:dyDescent="0.25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4"/>
    </row>
    <row r="370" spans="1:11" ht="26.1" customHeight="1" x14ac:dyDescent="0.25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4"/>
    </row>
    <row r="371" spans="1:11" ht="26.1" customHeight="1" x14ac:dyDescent="0.25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4"/>
    </row>
    <row r="372" spans="1:11" ht="26.1" customHeight="1" x14ac:dyDescent="0.25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4"/>
    </row>
    <row r="373" spans="1:11" ht="26.1" customHeight="1" x14ac:dyDescent="0.25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4"/>
    </row>
    <row r="374" spans="1:11" ht="26.1" customHeight="1" x14ac:dyDescent="0.25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4"/>
    </row>
    <row r="375" spans="1:11" ht="26.1" customHeight="1" x14ac:dyDescent="0.2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4"/>
    </row>
    <row r="376" spans="1:11" ht="26.1" customHeight="1" x14ac:dyDescent="0.25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4"/>
    </row>
    <row r="377" spans="1:11" ht="26.1" customHeight="1" x14ac:dyDescent="0.25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4"/>
    </row>
    <row r="378" spans="1:11" ht="26.1" customHeight="1" x14ac:dyDescent="0.25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4"/>
    </row>
    <row r="379" spans="1:11" ht="26.1" customHeight="1" x14ac:dyDescent="0.25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4"/>
    </row>
    <row r="380" spans="1:11" ht="26.1" customHeight="1" x14ac:dyDescent="0.25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4"/>
    </row>
    <row r="381" spans="1:11" ht="26.1" customHeight="1" x14ac:dyDescent="0.25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4"/>
    </row>
    <row r="382" spans="1:11" ht="26.1" customHeight="1" x14ac:dyDescent="0.25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4"/>
    </row>
    <row r="383" spans="1:11" ht="26.1" customHeight="1" x14ac:dyDescent="0.25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4"/>
    </row>
    <row r="384" spans="1:11" ht="26.1" customHeight="1" x14ac:dyDescent="0.25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4"/>
    </row>
    <row r="385" spans="1:11" ht="26.1" customHeight="1" x14ac:dyDescent="0.2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4"/>
    </row>
    <row r="386" spans="1:11" ht="26.1" customHeight="1" x14ac:dyDescent="0.25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4"/>
    </row>
    <row r="387" spans="1:11" ht="26.1" customHeight="1" x14ac:dyDescent="0.25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4"/>
    </row>
    <row r="388" spans="1:11" ht="26.1" customHeight="1" x14ac:dyDescent="0.25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4"/>
    </row>
    <row r="389" spans="1:11" ht="26.1" customHeight="1" x14ac:dyDescent="0.25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4"/>
    </row>
    <row r="390" spans="1:11" ht="26.1" customHeight="1" x14ac:dyDescent="0.25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4"/>
    </row>
    <row r="391" spans="1:11" ht="26.1" customHeight="1" x14ac:dyDescent="0.25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4"/>
    </row>
    <row r="392" spans="1:11" ht="26.1" customHeight="1" x14ac:dyDescent="0.25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4"/>
    </row>
    <row r="393" spans="1:11" ht="26.1" customHeight="1" x14ac:dyDescent="0.25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4"/>
    </row>
    <row r="394" spans="1:11" ht="26.1" customHeight="1" x14ac:dyDescent="0.25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4"/>
    </row>
    <row r="395" spans="1:11" ht="26.1" customHeight="1" x14ac:dyDescent="0.2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4"/>
    </row>
    <row r="396" spans="1:11" ht="26.1" customHeight="1" x14ac:dyDescent="0.25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4"/>
    </row>
    <row r="397" spans="1:11" ht="26.1" customHeight="1" x14ac:dyDescent="0.25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4"/>
    </row>
    <row r="398" spans="1:11" ht="26.1" customHeight="1" x14ac:dyDescent="0.25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4"/>
    </row>
    <row r="399" spans="1:11" ht="26.1" customHeight="1" x14ac:dyDescent="0.25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4"/>
    </row>
    <row r="400" spans="1:11" ht="26.1" customHeight="1" x14ac:dyDescent="0.25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4"/>
    </row>
    <row r="401" spans="1:11" ht="26.1" customHeight="1" x14ac:dyDescent="0.25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4"/>
    </row>
    <row r="402" spans="1:11" ht="26.1" customHeight="1" x14ac:dyDescent="0.25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4"/>
    </row>
    <row r="403" spans="1:11" ht="26.1" customHeight="1" x14ac:dyDescent="0.25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4"/>
    </row>
    <row r="404" spans="1:11" ht="26.1" customHeight="1" x14ac:dyDescent="0.25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4"/>
    </row>
    <row r="405" spans="1:11" ht="26.1" customHeight="1" x14ac:dyDescent="0.2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4"/>
    </row>
    <row r="406" spans="1:11" ht="26.1" customHeight="1" x14ac:dyDescent="0.25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4"/>
    </row>
    <row r="407" spans="1:11" ht="26.1" customHeight="1" x14ac:dyDescent="0.25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4"/>
    </row>
    <row r="408" spans="1:11" ht="26.1" customHeight="1" x14ac:dyDescent="0.25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4"/>
    </row>
    <row r="409" spans="1:11" ht="26.1" customHeight="1" x14ac:dyDescent="0.25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4"/>
    </row>
    <row r="410" spans="1:11" ht="26.1" customHeight="1" x14ac:dyDescent="0.25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4"/>
    </row>
    <row r="411" spans="1:11" ht="26.1" customHeight="1" x14ac:dyDescent="0.25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4"/>
    </row>
    <row r="412" spans="1:11" ht="26.1" customHeight="1" x14ac:dyDescent="0.25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4"/>
    </row>
    <row r="413" spans="1:11" ht="26.1" customHeight="1" x14ac:dyDescent="0.25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4"/>
    </row>
    <row r="414" spans="1:11" ht="26.1" customHeight="1" x14ac:dyDescent="0.25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4"/>
    </row>
    <row r="415" spans="1:11" ht="26.1" customHeight="1" x14ac:dyDescent="0.2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4"/>
    </row>
    <row r="416" spans="1:11" ht="26.1" customHeight="1" x14ac:dyDescent="0.25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4"/>
    </row>
    <row r="417" spans="1:11" ht="26.1" customHeight="1" x14ac:dyDescent="0.25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4"/>
    </row>
    <row r="418" spans="1:11" ht="26.1" customHeight="1" x14ac:dyDescent="0.25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4"/>
    </row>
    <row r="419" spans="1:11" ht="26.1" customHeight="1" x14ac:dyDescent="0.25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4"/>
    </row>
    <row r="420" spans="1:11" ht="26.1" customHeight="1" x14ac:dyDescent="0.25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4"/>
    </row>
    <row r="421" spans="1:11" ht="26.1" customHeight="1" x14ac:dyDescent="0.25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4"/>
    </row>
    <row r="422" spans="1:11" ht="26.1" customHeight="1" x14ac:dyDescent="0.25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4"/>
    </row>
    <row r="423" spans="1:11" ht="26.1" customHeight="1" x14ac:dyDescent="0.25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4"/>
    </row>
    <row r="424" spans="1:11" ht="26.1" customHeight="1" x14ac:dyDescent="0.25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4"/>
    </row>
    <row r="425" spans="1:11" ht="26.1" customHeight="1" x14ac:dyDescent="0.2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4"/>
    </row>
    <row r="426" spans="1:11" ht="26.1" customHeight="1" x14ac:dyDescent="0.25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4"/>
    </row>
    <row r="427" spans="1:11" ht="26.1" customHeight="1" x14ac:dyDescent="0.25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4"/>
    </row>
    <row r="428" spans="1:11" ht="26.1" customHeight="1" x14ac:dyDescent="0.25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4"/>
    </row>
    <row r="429" spans="1:11" ht="26.1" customHeight="1" x14ac:dyDescent="0.25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4"/>
    </row>
    <row r="430" spans="1:11" ht="26.1" customHeight="1" x14ac:dyDescent="0.25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4"/>
    </row>
    <row r="431" spans="1:11" ht="26.1" customHeight="1" x14ac:dyDescent="0.25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4"/>
    </row>
    <row r="432" spans="1:11" ht="26.1" customHeight="1" x14ac:dyDescent="0.25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4"/>
    </row>
    <row r="433" spans="1:11" ht="26.1" customHeight="1" x14ac:dyDescent="0.25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4"/>
    </row>
    <row r="434" spans="1:11" ht="26.1" customHeight="1" x14ac:dyDescent="0.25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4"/>
    </row>
    <row r="435" spans="1:11" ht="26.1" customHeight="1" x14ac:dyDescent="0.2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4"/>
    </row>
    <row r="436" spans="1:11" ht="26.1" customHeight="1" x14ac:dyDescent="0.25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4"/>
    </row>
    <row r="437" spans="1:11" ht="26.1" customHeight="1" x14ac:dyDescent="0.25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4"/>
    </row>
    <row r="438" spans="1:11" ht="26.1" customHeight="1" x14ac:dyDescent="0.25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4"/>
    </row>
    <row r="439" spans="1:11" ht="26.1" customHeight="1" x14ac:dyDescent="0.25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4"/>
    </row>
    <row r="440" spans="1:11" ht="26.1" customHeight="1" x14ac:dyDescent="0.25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4"/>
    </row>
    <row r="441" spans="1:11" ht="26.1" customHeight="1" x14ac:dyDescent="0.25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4"/>
    </row>
    <row r="442" spans="1:11" ht="26.1" customHeight="1" x14ac:dyDescent="0.25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4"/>
    </row>
    <row r="443" spans="1:11" ht="26.1" customHeight="1" x14ac:dyDescent="0.25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4"/>
    </row>
    <row r="444" spans="1:11" ht="26.1" customHeight="1" x14ac:dyDescent="0.25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4"/>
    </row>
    <row r="445" spans="1:11" ht="26.1" customHeight="1" x14ac:dyDescent="0.2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4"/>
    </row>
    <row r="446" spans="1:11" ht="26.1" customHeight="1" x14ac:dyDescent="0.25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4"/>
    </row>
    <row r="447" spans="1:11" ht="26.1" customHeight="1" x14ac:dyDescent="0.25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4"/>
    </row>
    <row r="448" spans="1:11" ht="26.1" customHeight="1" x14ac:dyDescent="0.25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4"/>
    </row>
    <row r="449" spans="1:11" ht="26.1" customHeight="1" x14ac:dyDescent="0.25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4"/>
    </row>
    <row r="450" spans="1:11" ht="26.1" customHeight="1" x14ac:dyDescent="0.25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4"/>
    </row>
    <row r="451" spans="1:11" ht="26.1" customHeight="1" x14ac:dyDescent="0.25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4"/>
    </row>
    <row r="452" spans="1:11" ht="26.1" customHeight="1" x14ac:dyDescent="0.25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4"/>
    </row>
    <row r="453" spans="1:11" ht="26.1" customHeight="1" x14ac:dyDescent="0.25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4"/>
    </row>
    <row r="454" spans="1:11" ht="26.1" customHeight="1" x14ac:dyDescent="0.25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4"/>
    </row>
    <row r="455" spans="1:11" ht="26.1" customHeight="1" x14ac:dyDescent="0.2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4"/>
    </row>
    <row r="456" spans="1:11" ht="26.1" customHeight="1" x14ac:dyDescent="0.25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4"/>
    </row>
    <row r="457" spans="1:11" ht="26.1" customHeight="1" x14ac:dyDescent="0.25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4"/>
    </row>
    <row r="458" spans="1:11" ht="26.1" customHeight="1" x14ac:dyDescent="0.25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4"/>
    </row>
    <row r="459" spans="1:11" ht="26.1" customHeight="1" x14ac:dyDescent="0.25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4"/>
    </row>
    <row r="460" spans="1:11" ht="26.1" customHeight="1" x14ac:dyDescent="0.25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4"/>
    </row>
    <row r="461" spans="1:11" ht="26.1" customHeight="1" x14ac:dyDescent="0.25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4"/>
    </row>
    <row r="462" spans="1:11" ht="26.1" customHeight="1" x14ac:dyDescent="0.25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4"/>
    </row>
    <row r="463" spans="1:11" ht="26.1" customHeight="1" x14ac:dyDescent="0.25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4"/>
    </row>
    <row r="464" spans="1:11" ht="26.1" customHeight="1" x14ac:dyDescent="0.25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4"/>
    </row>
    <row r="465" spans="1:11" ht="26.1" customHeight="1" x14ac:dyDescent="0.2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4"/>
    </row>
    <row r="466" spans="1:11" ht="26.1" customHeight="1" x14ac:dyDescent="0.25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4"/>
    </row>
    <row r="467" spans="1:11" ht="26.1" customHeight="1" x14ac:dyDescent="0.25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4"/>
    </row>
    <row r="468" spans="1:11" ht="26.1" customHeight="1" x14ac:dyDescent="0.25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4"/>
    </row>
    <row r="469" spans="1:11" ht="26.1" customHeight="1" x14ac:dyDescent="0.25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4"/>
    </row>
    <row r="470" spans="1:11" ht="26.1" customHeight="1" x14ac:dyDescent="0.25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4"/>
    </row>
    <row r="471" spans="1:11" ht="26.1" customHeight="1" x14ac:dyDescent="0.25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4"/>
    </row>
    <row r="472" spans="1:11" ht="26.1" customHeight="1" x14ac:dyDescent="0.25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4"/>
    </row>
    <row r="473" spans="1:11" ht="26.1" customHeight="1" x14ac:dyDescent="0.25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4"/>
    </row>
    <row r="474" spans="1:11" ht="26.1" customHeight="1" x14ac:dyDescent="0.25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4"/>
    </row>
    <row r="475" spans="1:11" ht="26.1" customHeight="1" x14ac:dyDescent="0.2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4"/>
    </row>
    <row r="476" spans="1:11" ht="26.1" customHeight="1" x14ac:dyDescent="0.25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4"/>
    </row>
    <row r="477" spans="1:11" ht="26.1" customHeight="1" x14ac:dyDescent="0.25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4"/>
    </row>
    <row r="478" spans="1:11" ht="26.1" customHeight="1" x14ac:dyDescent="0.25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4"/>
    </row>
    <row r="479" spans="1:11" ht="26.1" customHeight="1" x14ac:dyDescent="0.25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4"/>
    </row>
    <row r="480" spans="1:11" ht="26.1" customHeight="1" x14ac:dyDescent="0.25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4"/>
    </row>
    <row r="481" spans="1:11" ht="26.1" customHeight="1" x14ac:dyDescent="0.25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4"/>
    </row>
    <row r="482" spans="1:11" ht="26.1" customHeight="1" x14ac:dyDescent="0.25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4"/>
    </row>
    <row r="483" spans="1:11" ht="26.1" customHeight="1" x14ac:dyDescent="0.25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4"/>
    </row>
    <row r="484" spans="1:11" ht="26.1" customHeight="1" x14ac:dyDescent="0.25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4"/>
    </row>
    <row r="485" spans="1:11" ht="26.1" customHeight="1" x14ac:dyDescent="0.2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4"/>
    </row>
    <row r="486" spans="1:11" ht="26.1" customHeight="1" x14ac:dyDescent="0.25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4"/>
    </row>
    <row r="487" spans="1:11" ht="26.1" customHeight="1" x14ac:dyDescent="0.25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4"/>
    </row>
    <row r="488" spans="1:11" ht="26.1" customHeight="1" x14ac:dyDescent="0.25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4"/>
    </row>
    <row r="489" spans="1:11" ht="26.1" customHeight="1" x14ac:dyDescent="0.25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4"/>
    </row>
    <row r="490" spans="1:11" ht="26.1" customHeight="1" x14ac:dyDescent="0.25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4"/>
    </row>
    <row r="491" spans="1:11" ht="26.1" customHeight="1" x14ac:dyDescent="0.25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4"/>
    </row>
    <row r="492" spans="1:11" ht="26.1" customHeight="1" x14ac:dyDescent="0.25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4"/>
    </row>
    <row r="493" spans="1:11" ht="26.1" customHeight="1" x14ac:dyDescent="0.25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4"/>
    </row>
    <row r="494" spans="1:11" ht="26.1" customHeight="1" x14ac:dyDescent="0.25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4"/>
    </row>
    <row r="495" spans="1:11" ht="26.1" customHeight="1" x14ac:dyDescent="0.2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4"/>
    </row>
    <row r="496" spans="1:11" ht="26.1" customHeight="1" x14ac:dyDescent="0.25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4"/>
    </row>
    <row r="497" spans="1:11" ht="26.1" customHeight="1" x14ac:dyDescent="0.25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4"/>
    </row>
    <row r="498" spans="1:11" ht="26.1" customHeight="1" x14ac:dyDescent="0.25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4"/>
    </row>
    <row r="499" spans="1:11" ht="26.1" customHeight="1" x14ac:dyDescent="0.25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4"/>
    </row>
    <row r="500" spans="1:11" ht="26.1" customHeight="1" x14ac:dyDescent="0.25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4"/>
    </row>
    <row r="501" spans="1:11" ht="26.1" customHeight="1" x14ac:dyDescent="0.25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4"/>
    </row>
    <row r="502" spans="1:11" ht="26.1" customHeight="1" x14ac:dyDescent="0.25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4"/>
    </row>
    <row r="503" spans="1:11" ht="26.1" customHeight="1" x14ac:dyDescent="0.25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4"/>
    </row>
    <row r="504" spans="1:11" ht="26.1" customHeight="1" x14ac:dyDescent="0.25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4"/>
    </row>
    <row r="505" spans="1:11" ht="26.1" customHeight="1" x14ac:dyDescent="0.2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4"/>
    </row>
    <row r="506" spans="1:11" ht="26.1" customHeight="1" x14ac:dyDescent="0.25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4"/>
    </row>
    <row r="507" spans="1:11" ht="26.1" customHeight="1" x14ac:dyDescent="0.25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4"/>
    </row>
    <row r="508" spans="1:11" ht="26.1" customHeight="1" x14ac:dyDescent="0.25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4"/>
    </row>
    <row r="509" spans="1:11" ht="26.1" customHeight="1" x14ac:dyDescent="0.25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4"/>
    </row>
    <row r="510" spans="1:11" ht="26.1" customHeight="1" x14ac:dyDescent="0.25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4"/>
    </row>
    <row r="511" spans="1:11" ht="26.1" customHeight="1" x14ac:dyDescent="0.25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4"/>
    </row>
    <row r="512" spans="1:11" ht="26.1" customHeight="1" x14ac:dyDescent="0.25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4"/>
    </row>
    <row r="513" spans="1:11" ht="26.1" customHeight="1" x14ac:dyDescent="0.25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4"/>
    </row>
    <row r="514" spans="1:11" ht="26.1" customHeight="1" x14ac:dyDescent="0.25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4"/>
    </row>
    <row r="515" spans="1:11" ht="26.1" customHeight="1" x14ac:dyDescent="0.2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4"/>
    </row>
    <row r="516" spans="1:11" ht="26.1" customHeight="1" x14ac:dyDescent="0.25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4"/>
    </row>
    <row r="517" spans="1:11" ht="26.1" customHeight="1" x14ac:dyDescent="0.25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4"/>
    </row>
    <row r="518" spans="1:11" ht="26.1" customHeight="1" x14ac:dyDescent="0.25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4"/>
    </row>
    <row r="519" spans="1:11" ht="26.1" customHeight="1" x14ac:dyDescent="0.25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4"/>
    </row>
    <row r="520" spans="1:11" ht="26.1" customHeight="1" x14ac:dyDescent="0.25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4"/>
    </row>
    <row r="521" spans="1:11" ht="26.1" customHeight="1" x14ac:dyDescent="0.25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4"/>
    </row>
    <row r="522" spans="1:11" ht="26.1" customHeight="1" x14ac:dyDescent="0.25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4"/>
    </row>
    <row r="523" spans="1:11" ht="26.1" customHeight="1" x14ac:dyDescent="0.25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4"/>
    </row>
    <row r="524" spans="1:11" ht="26.1" customHeight="1" x14ac:dyDescent="0.25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4"/>
    </row>
    <row r="525" spans="1:11" ht="26.1" customHeight="1" x14ac:dyDescent="0.2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4"/>
    </row>
    <row r="526" spans="1:11" ht="26.1" customHeight="1" x14ac:dyDescent="0.25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4"/>
    </row>
    <row r="527" spans="1:11" ht="26.1" customHeight="1" x14ac:dyDescent="0.25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4"/>
    </row>
    <row r="528" spans="1:11" ht="26.1" customHeight="1" x14ac:dyDescent="0.25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4"/>
    </row>
    <row r="529" spans="1:11" ht="26.1" customHeight="1" x14ac:dyDescent="0.25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4"/>
    </row>
    <row r="530" spans="1:11" ht="26.1" customHeight="1" x14ac:dyDescent="0.25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4"/>
    </row>
    <row r="531" spans="1:11" ht="26.1" customHeight="1" x14ac:dyDescent="0.25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4"/>
    </row>
    <row r="532" spans="1:11" ht="26.1" customHeight="1" x14ac:dyDescent="0.25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4"/>
    </row>
    <row r="533" spans="1:11" ht="26.1" customHeight="1" x14ac:dyDescent="0.25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4"/>
    </row>
    <row r="534" spans="1:11" ht="26.1" customHeight="1" x14ac:dyDescent="0.25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4"/>
    </row>
    <row r="535" spans="1:11" ht="26.1" customHeight="1" x14ac:dyDescent="0.2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4"/>
    </row>
    <row r="536" spans="1:11" ht="26.1" customHeight="1" x14ac:dyDescent="0.25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4"/>
    </row>
    <row r="537" spans="1:11" ht="26.1" customHeight="1" x14ac:dyDescent="0.25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4"/>
    </row>
    <row r="538" spans="1:11" ht="26.1" customHeight="1" x14ac:dyDescent="0.25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4"/>
    </row>
    <row r="539" spans="1:11" ht="26.1" customHeight="1" x14ac:dyDescent="0.25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4"/>
    </row>
    <row r="540" spans="1:11" ht="26.1" customHeight="1" x14ac:dyDescent="0.25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4"/>
    </row>
    <row r="541" spans="1:11" ht="26.1" customHeight="1" x14ac:dyDescent="0.25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4"/>
    </row>
    <row r="542" spans="1:11" ht="26.1" customHeight="1" x14ac:dyDescent="0.25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4"/>
    </row>
    <row r="543" spans="1:11" ht="26.1" customHeight="1" x14ac:dyDescent="0.25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4"/>
    </row>
    <row r="544" spans="1:11" ht="26.1" customHeight="1" x14ac:dyDescent="0.25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4"/>
    </row>
    <row r="545" spans="1:11" ht="26.1" customHeight="1" x14ac:dyDescent="0.2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4"/>
    </row>
    <row r="546" spans="1:11" ht="26.1" customHeight="1" x14ac:dyDescent="0.25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4"/>
    </row>
    <row r="547" spans="1:11" ht="26.1" customHeight="1" x14ac:dyDescent="0.25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4"/>
    </row>
    <row r="548" spans="1:11" ht="26.1" customHeight="1" x14ac:dyDescent="0.25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4"/>
    </row>
    <row r="549" spans="1:11" ht="26.1" customHeight="1" x14ac:dyDescent="0.25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4"/>
    </row>
    <row r="550" spans="1:11" ht="26.1" customHeight="1" x14ac:dyDescent="0.25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4"/>
    </row>
    <row r="551" spans="1:11" ht="26.1" customHeight="1" x14ac:dyDescent="0.25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4"/>
    </row>
    <row r="552" spans="1:11" ht="26.1" customHeight="1" x14ac:dyDescent="0.25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4"/>
    </row>
    <row r="553" spans="1:11" ht="26.1" customHeight="1" x14ac:dyDescent="0.25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4"/>
    </row>
    <row r="554" spans="1:11" ht="26.1" customHeight="1" x14ac:dyDescent="0.25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4"/>
    </row>
    <row r="555" spans="1:11" ht="26.1" customHeight="1" x14ac:dyDescent="0.2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4"/>
    </row>
    <row r="556" spans="1:11" ht="26.1" customHeight="1" x14ac:dyDescent="0.25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4"/>
    </row>
    <row r="557" spans="1:11" ht="26.1" customHeight="1" x14ac:dyDescent="0.25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4"/>
    </row>
    <row r="558" spans="1:11" ht="26.1" customHeight="1" x14ac:dyDescent="0.25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4"/>
    </row>
    <row r="559" spans="1:11" ht="26.1" customHeight="1" x14ac:dyDescent="0.25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4"/>
    </row>
    <row r="560" spans="1:11" ht="26.1" customHeight="1" x14ac:dyDescent="0.25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4"/>
    </row>
    <row r="561" spans="1:11" ht="26.1" customHeight="1" x14ac:dyDescent="0.25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4"/>
    </row>
    <row r="562" spans="1:11" ht="26.1" customHeight="1" x14ac:dyDescent="0.25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4"/>
    </row>
  </sheetData>
  <mergeCells count="111">
    <mergeCell ref="B78:J78"/>
    <mergeCell ref="B70:J70"/>
    <mergeCell ref="B71:J71"/>
    <mergeCell ref="B72:J72"/>
    <mergeCell ref="B74:K74"/>
    <mergeCell ref="B75:J75"/>
    <mergeCell ref="B76:J76"/>
    <mergeCell ref="B64:J64"/>
    <mergeCell ref="B65:J65"/>
    <mergeCell ref="B66:J66"/>
    <mergeCell ref="B67:K67"/>
    <mergeCell ref="B68:K68"/>
    <mergeCell ref="B69:J69"/>
    <mergeCell ref="B52:J52"/>
    <mergeCell ref="B54:K54"/>
    <mergeCell ref="B55:J55"/>
    <mergeCell ref="B56:J56"/>
    <mergeCell ref="B57:J57"/>
    <mergeCell ref="B58:J58"/>
    <mergeCell ref="B3:J3"/>
    <mergeCell ref="B2:J2"/>
    <mergeCell ref="B77:J77"/>
    <mergeCell ref="B60:K60"/>
    <mergeCell ref="B61:J61"/>
    <mergeCell ref="B62:J62"/>
    <mergeCell ref="B63:J63"/>
    <mergeCell ref="B59:K59"/>
    <mergeCell ref="B46:K46"/>
    <mergeCell ref="B47:J47"/>
    <mergeCell ref="B48:J48"/>
    <mergeCell ref="B49:J49"/>
    <mergeCell ref="B50:J50"/>
    <mergeCell ref="B51:J51"/>
    <mergeCell ref="B40:K40"/>
    <mergeCell ref="B41:J41"/>
    <mergeCell ref="B42:J42"/>
    <mergeCell ref="B43:J43"/>
    <mergeCell ref="B44:J44"/>
    <mergeCell ref="B45:K45"/>
    <mergeCell ref="B33:J33"/>
    <mergeCell ref="B35:J35"/>
    <mergeCell ref="B36:J36"/>
    <mergeCell ref="B37:J37"/>
    <mergeCell ref="B38:J38"/>
    <mergeCell ref="B39:K39"/>
    <mergeCell ref="B27:J27"/>
    <mergeCell ref="B28:J28"/>
    <mergeCell ref="B29:J29"/>
    <mergeCell ref="B30:J30"/>
    <mergeCell ref="B31:J31"/>
    <mergeCell ref="B32:J32"/>
    <mergeCell ref="B21:J21"/>
    <mergeCell ref="B22:J22"/>
    <mergeCell ref="B23:J23"/>
    <mergeCell ref="B24:J24"/>
    <mergeCell ref="B25:K25"/>
    <mergeCell ref="B26:J26"/>
    <mergeCell ref="B15:J15"/>
    <mergeCell ref="B16:K16"/>
    <mergeCell ref="B17:K17"/>
    <mergeCell ref="B18:J18"/>
    <mergeCell ref="B19:J19"/>
    <mergeCell ref="B20:J20"/>
    <mergeCell ref="Q23:Q24"/>
    <mergeCell ref="N25:P26"/>
    <mergeCell ref="N6:P7"/>
    <mergeCell ref="B10:J10"/>
    <mergeCell ref="B7:K7"/>
    <mergeCell ref="B8:K8"/>
    <mergeCell ref="B9:J9"/>
    <mergeCell ref="Q15:Q16"/>
    <mergeCell ref="R15:R16"/>
    <mergeCell ref="N8:P8"/>
    <mergeCell ref="R23:R24"/>
    <mergeCell ref="Q17:Q18"/>
    <mergeCell ref="R17:R18"/>
    <mergeCell ref="N19:P20"/>
    <mergeCell ref="Q19:Q20"/>
    <mergeCell ref="R19:R20"/>
    <mergeCell ref="N17:P18"/>
    <mergeCell ref="N9:P11"/>
    <mergeCell ref="N13:P14"/>
    <mergeCell ref="Q13:Q14"/>
    <mergeCell ref="R13:R14"/>
    <mergeCell ref="B11:J11"/>
    <mergeCell ref="B13:J13"/>
    <mergeCell ref="B14:J14"/>
    <mergeCell ref="B12:J12"/>
    <mergeCell ref="N37:P37"/>
    <mergeCell ref="N33:P33"/>
    <mergeCell ref="B34:K34"/>
    <mergeCell ref="N34:P35"/>
    <mergeCell ref="N15:P16"/>
    <mergeCell ref="Q34:Q35"/>
    <mergeCell ref="R34:R35"/>
    <mergeCell ref="N36:P36"/>
    <mergeCell ref="N29:P30"/>
    <mergeCell ref="Q29:Q30"/>
    <mergeCell ref="R29:R30"/>
    <mergeCell ref="N31:P32"/>
    <mergeCell ref="Q31:Q32"/>
    <mergeCell ref="R31:R32"/>
    <mergeCell ref="Q25:Q26"/>
    <mergeCell ref="R25:R26"/>
    <mergeCell ref="N27:P28"/>
    <mergeCell ref="Q27:Q28"/>
    <mergeCell ref="R27:R28"/>
    <mergeCell ref="N21:P22"/>
    <mergeCell ref="Q21:Q22"/>
    <mergeCell ref="R21:R22"/>
    <mergeCell ref="N23:P2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1" zoomScale="85" zoomScaleNormal="85" workbookViewId="0">
      <selection activeCell="I55" sqref="I55"/>
    </sheetView>
  </sheetViews>
  <sheetFormatPr defaultRowHeight="15" x14ac:dyDescent="0.25"/>
  <cols>
    <col min="2" max="2" width="28.140625" customWidth="1"/>
    <col min="3" max="3" width="13.7109375" customWidth="1"/>
    <col min="5" max="5" width="13.7109375" customWidth="1"/>
    <col min="6" max="6" width="17.140625" customWidth="1"/>
  </cols>
  <sheetData>
    <row r="1" spans="1:6" ht="25.5" x14ac:dyDescent="0.5">
      <c r="A1" s="394" t="s">
        <v>211</v>
      </c>
      <c r="B1" s="394"/>
      <c r="C1" s="394"/>
      <c r="D1" s="394"/>
      <c r="E1" s="394"/>
      <c r="F1" s="394"/>
    </row>
    <row r="2" spans="1:6" ht="16.5" x14ac:dyDescent="0.25">
      <c r="A2" s="395" t="s">
        <v>210</v>
      </c>
      <c r="B2" s="395"/>
      <c r="C2" s="395"/>
      <c r="D2" s="395"/>
      <c r="E2" s="395"/>
      <c r="F2" s="395"/>
    </row>
    <row r="3" spans="1:6" ht="16.5" x14ac:dyDescent="0.25">
      <c r="A3" s="163"/>
      <c r="B3" s="163"/>
      <c r="C3" s="163"/>
      <c r="D3" s="163"/>
      <c r="E3" s="163"/>
      <c r="F3" s="163"/>
    </row>
    <row r="4" spans="1:6" ht="16.5" customHeight="1" x14ac:dyDescent="0.3">
      <c r="A4" s="390" t="s">
        <v>209</v>
      </c>
      <c r="B4" s="391"/>
      <c r="C4" s="391"/>
      <c r="D4" s="391"/>
      <c r="E4" s="391"/>
      <c r="F4" s="392"/>
    </row>
    <row r="5" spans="1:6" ht="49.5" x14ac:dyDescent="0.25">
      <c r="A5" s="165" t="s">
        <v>199</v>
      </c>
      <c r="B5" s="165" t="s">
        <v>198</v>
      </c>
      <c r="C5" s="165" t="s">
        <v>197</v>
      </c>
      <c r="D5" s="165" t="s">
        <v>196</v>
      </c>
      <c r="E5" s="165" t="s">
        <v>195</v>
      </c>
      <c r="F5" s="165" t="s">
        <v>194</v>
      </c>
    </row>
    <row r="6" spans="1:6" ht="16.5" x14ac:dyDescent="0.25">
      <c r="A6" s="157">
        <v>1</v>
      </c>
      <c r="B6" s="159" t="s">
        <v>208</v>
      </c>
      <c r="C6" s="155">
        <v>30</v>
      </c>
      <c r="D6" s="157">
        <v>1</v>
      </c>
      <c r="E6" s="156">
        <v>12</v>
      </c>
      <c r="F6" s="155">
        <f t="shared" ref="F6:F13" si="0">(C6*D6)/E6</f>
        <v>2.5</v>
      </c>
    </row>
    <row r="7" spans="1:6" ht="16.5" x14ac:dyDescent="0.25">
      <c r="A7" s="157">
        <v>2</v>
      </c>
      <c r="B7" s="162" t="s">
        <v>207</v>
      </c>
      <c r="C7" s="158">
        <v>9.9</v>
      </c>
      <c r="D7" s="157">
        <v>1</v>
      </c>
      <c r="E7" s="156">
        <v>36</v>
      </c>
      <c r="F7" s="155">
        <f t="shared" si="0"/>
        <v>0.27500000000000002</v>
      </c>
    </row>
    <row r="8" spans="1:6" ht="16.5" x14ac:dyDescent="0.25">
      <c r="A8" s="157">
        <v>3</v>
      </c>
      <c r="B8" s="161" t="s">
        <v>206</v>
      </c>
      <c r="C8" s="155">
        <v>149</v>
      </c>
      <c r="D8" s="157">
        <v>2</v>
      </c>
      <c r="E8" s="156">
        <v>12</v>
      </c>
      <c r="F8" s="155">
        <f t="shared" si="0"/>
        <v>24.833333333333332</v>
      </c>
    </row>
    <row r="9" spans="1:6" ht="16.5" x14ac:dyDescent="0.25">
      <c r="A9" s="157">
        <v>4</v>
      </c>
      <c r="B9" s="160" t="s">
        <v>205</v>
      </c>
      <c r="C9" s="158">
        <v>60</v>
      </c>
      <c r="D9" s="157">
        <v>2</v>
      </c>
      <c r="E9" s="156">
        <v>12</v>
      </c>
      <c r="F9" s="155">
        <f t="shared" si="0"/>
        <v>10</v>
      </c>
    </row>
    <row r="10" spans="1:6" ht="16.5" x14ac:dyDescent="0.25">
      <c r="A10" s="157">
        <v>5</v>
      </c>
      <c r="B10" s="160" t="s">
        <v>204</v>
      </c>
      <c r="C10" s="158">
        <v>15</v>
      </c>
      <c r="D10" s="157">
        <v>1</v>
      </c>
      <c r="E10" s="156">
        <v>12</v>
      </c>
      <c r="F10" s="155">
        <f t="shared" si="0"/>
        <v>1.25</v>
      </c>
    </row>
    <row r="11" spans="1:6" ht="16.5" x14ac:dyDescent="0.25">
      <c r="A11" s="157">
        <v>6</v>
      </c>
      <c r="B11" s="160" t="s">
        <v>203</v>
      </c>
      <c r="C11" s="158">
        <v>6</v>
      </c>
      <c r="D11" s="157">
        <v>4</v>
      </c>
      <c r="E11" s="156">
        <v>12</v>
      </c>
      <c r="F11" s="155">
        <f t="shared" si="0"/>
        <v>2</v>
      </c>
    </row>
    <row r="12" spans="1:6" ht="16.5" x14ac:dyDescent="0.25">
      <c r="A12" s="157">
        <v>7</v>
      </c>
      <c r="B12" s="159" t="s">
        <v>202</v>
      </c>
      <c r="C12" s="158">
        <v>59</v>
      </c>
      <c r="D12" s="157">
        <v>1</v>
      </c>
      <c r="E12" s="156">
        <v>30</v>
      </c>
      <c r="F12" s="155">
        <f t="shared" si="0"/>
        <v>1.9666666666666666</v>
      </c>
    </row>
    <row r="13" spans="1:6" ht="16.5" x14ac:dyDescent="0.25">
      <c r="A13" s="157">
        <v>8</v>
      </c>
      <c r="B13" s="159" t="s">
        <v>201</v>
      </c>
      <c r="C13" s="155">
        <v>159</v>
      </c>
      <c r="D13" s="157">
        <v>1</v>
      </c>
      <c r="E13" s="156">
        <v>12</v>
      </c>
      <c r="F13" s="155">
        <f t="shared" si="0"/>
        <v>13.25</v>
      </c>
    </row>
    <row r="14" spans="1:6" ht="16.5" x14ac:dyDescent="0.3">
      <c r="A14" s="393" t="s">
        <v>193</v>
      </c>
      <c r="B14" s="393"/>
      <c r="C14" s="393"/>
      <c r="D14" s="393"/>
      <c r="E14" s="393"/>
      <c r="F14" s="164">
        <f>SUM(F6:F13)</f>
        <v>56.075000000000003</v>
      </c>
    </row>
    <row r="15" spans="1:6" x14ac:dyDescent="0.25">
      <c r="A15" s="56"/>
      <c r="B15" s="56"/>
      <c r="C15" s="56"/>
      <c r="D15" s="56"/>
      <c r="E15" s="56"/>
      <c r="F15" s="56"/>
    </row>
    <row r="16" spans="1:6" x14ac:dyDescent="0.25">
      <c r="A16" s="56"/>
      <c r="B16" s="56"/>
      <c r="C16" s="56"/>
      <c r="D16" s="56"/>
      <c r="E16" s="56"/>
      <c r="F16" s="56"/>
    </row>
    <row r="17" spans="1:6" ht="16.5" x14ac:dyDescent="0.3">
      <c r="A17" s="390" t="s">
        <v>200</v>
      </c>
      <c r="B17" s="391"/>
      <c r="C17" s="391"/>
      <c r="D17" s="391"/>
      <c r="E17" s="391"/>
      <c r="F17" s="392"/>
    </row>
    <row r="18" spans="1:6" ht="49.5" x14ac:dyDescent="0.25">
      <c r="A18" s="165" t="s">
        <v>199</v>
      </c>
      <c r="B18" s="165" t="s">
        <v>198</v>
      </c>
      <c r="C18" s="165" t="s">
        <v>197</v>
      </c>
      <c r="D18" s="165" t="s">
        <v>196</v>
      </c>
      <c r="E18" s="165" t="s">
        <v>195</v>
      </c>
      <c r="F18" s="165" t="s">
        <v>194</v>
      </c>
    </row>
    <row r="19" spans="1:6" ht="16.5" x14ac:dyDescent="0.25">
      <c r="A19" s="157">
        <v>1</v>
      </c>
      <c r="B19" s="159" t="s">
        <v>230</v>
      </c>
      <c r="C19" s="155">
        <v>120</v>
      </c>
      <c r="D19" s="157">
        <v>2</v>
      </c>
      <c r="E19" s="156">
        <v>30</v>
      </c>
      <c r="F19" s="155">
        <f t="shared" ref="F19:F35" si="1">(C19*D19)/E19</f>
        <v>8</v>
      </c>
    </row>
    <row r="20" spans="1:6" ht="16.5" x14ac:dyDescent="0.25">
      <c r="A20" s="157">
        <v>2</v>
      </c>
      <c r="B20" s="162" t="s">
        <v>231</v>
      </c>
      <c r="C20" s="158">
        <v>79.900000000000006</v>
      </c>
      <c r="D20" s="157">
        <v>1</v>
      </c>
      <c r="E20" s="156">
        <v>60</v>
      </c>
      <c r="F20" s="155">
        <f t="shared" si="1"/>
        <v>1.3316666666666668</v>
      </c>
    </row>
    <row r="21" spans="1:6" ht="16.5" x14ac:dyDescent="0.25">
      <c r="A21" s="157">
        <v>3</v>
      </c>
      <c r="B21" s="161" t="s">
        <v>232</v>
      </c>
      <c r="C21" s="155">
        <v>1500</v>
      </c>
      <c r="D21" s="157">
        <v>2</v>
      </c>
      <c r="E21" s="156">
        <v>60</v>
      </c>
      <c r="F21" s="155">
        <f t="shared" si="1"/>
        <v>50</v>
      </c>
    </row>
    <row r="22" spans="1:6" ht="16.5" x14ac:dyDescent="0.25">
      <c r="A22" s="157">
        <v>4</v>
      </c>
      <c r="B22" s="160" t="s">
        <v>233</v>
      </c>
      <c r="C22" s="158">
        <v>10.9</v>
      </c>
      <c r="D22" s="157">
        <v>2</v>
      </c>
      <c r="E22" s="156">
        <v>30</v>
      </c>
      <c r="F22" s="155">
        <f t="shared" si="1"/>
        <v>0.72666666666666668</v>
      </c>
    </row>
    <row r="23" spans="1:6" ht="33" x14ac:dyDescent="0.25">
      <c r="A23" s="157">
        <v>5</v>
      </c>
      <c r="B23" s="160" t="s">
        <v>234</v>
      </c>
      <c r="C23" s="158">
        <v>20.9</v>
      </c>
      <c r="D23" s="157">
        <v>1</v>
      </c>
      <c r="E23" s="156">
        <v>12</v>
      </c>
      <c r="F23" s="155">
        <f t="shared" si="1"/>
        <v>1.7416666666666665</v>
      </c>
    </row>
    <row r="24" spans="1:6" ht="16.5" x14ac:dyDescent="0.25">
      <c r="A24" s="157">
        <v>6</v>
      </c>
      <c r="B24" s="160" t="s">
        <v>235</v>
      </c>
      <c r="C24" s="158">
        <v>5</v>
      </c>
      <c r="D24" s="157">
        <v>2</v>
      </c>
      <c r="E24" s="156">
        <v>12</v>
      </c>
      <c r="F24" s="155">
        <f t="shared" si="1"/>
        <v>0.83333333333333337</v>
      </c>
    </row>
    <row r="25" spans="1:6" ht="16.5" x14ac:dyDescent="0.25">
      <c r="A25" s="157">
        <v>7</v>
      </c>
      <c r="B25" s="160" t="s">
        <v>236</v>
      </c>
      <c r="C25" s="158">
        <v>10.9</v>
      </c>
      <c r="D25" s="157">
        <v>2</v>
      </c>
      <c r="E25" s="156">
        <v>12</v>
      </c>
      <c r="F25" s="155">
        <f t="shared" si="1"/>
        <v>1.8166666666666667</v>
      </c>
    </row>
    <row r="26" spans="1:6" ht="16.5" x14ac:dyDescent="0.25">
      <c r="A26" s="157">
        <v>8</v>
      </c>
      <c r="B26" s="160" t="s">
        <v>237</v>
      </c>
      <c r="C26" s="158">
        <v>850</v>
      </c>
      <c r="D26" s="157">
        <v>2</v>
      </c>
      <c r="E26" s="156">
        <v>30</v>
      </c>
      <c r="F26" s="155">
        <f t="shared" si="1"/>
        <v>56.666666666666664</v>
      </c>
    </row>
    <row r="27" spans="1:6" ht="16.5" x14ac:dyDescent="0.25">
      <c r="A27" s="157">
        <v>9</v>
      </c>
      <c r="B27" s="160" t="s">
        <v>238</v>
      </c>
      <c r="C27" s="158">
        <v>89</v>
      </c>
      <c r="D27" s="157">
        <v>1</v>
      </c>
      <c r="E27" s="156">
        <v>30</v>
      </c>
      <c r="F27" s="155">
        <f t="shared" si="1"/>
        <v>2.9666666666666668</v>
      </c>
    </row>
    <row r="28" spans="1:6" ht="33" x14ac:dyDescent="0.25">
      <c r="A28" s="157">
        <v>10</v>
      </c>
      <c r="B28" s="160" t="s">
        <v>239</v>
      </c>
      <c r="C28" s="158">
        <v>153.52000000000001</v>
      </c>
      <c r="D28" s="157">
        <v>2</v>
      </c>
      <c r="E28" s="156">
        <v>60</v>
      </c>
      <c r="F28" s="155">
        <f t="shared" si="1"/>
        <v>5.1173333333333337</v>
      </c>
    </row>
    <row r="29" spans="1:6" ht="16.5" x14ac:dyDescent="0.25">
      <c r="A29" s="157">
        <v>11</v>
      </c>
      <c r="B29" s="160" t="s">
        <v>240</v>
      </c>
      <c r="C29" s="158">
        <v>162.77000000000001</v>
      </c>
      <c r="D29" s="157">
        <v>2</v>
      </c>
      <c r="E29" s="156">
        <v>60</v>
      </c>
      <c r="F29" s="155">
        <f t="shared" si="1"/>
        <v>5.4256666666666673</v>
      </c>
    </row>
    <row r="30" spans="1:6" ht="16.5" x14ac:dyDescent="0.25">
      <c r="A30" s="157">
        <v>12</v>
      </c>
      <c r="B30" s="160" t="s">
        <v>241</v>
      </c>
      <c r="C30" s="158">
        <v>43.5</v>
      </c>
      <c r="D30" s="157">
        <v>2</v>
      </c>
      <c r="E30" s="156">
        <v>60</v>
      </c>
      <c r="F30" s="155">
        <f t="shared" si="1"/>
        <v>1.45</v>
      </c>
    </row>
    <row r="31" spans="1:6" ht="33.75" customHeight="1" x14ac:dyDescent="0.25">
      <c r="A31" s="157">
        <v>13</v>
      </c>
      <c r="B31" s="160" t="s">
        <v>242</v>
      </c>
      <c r="C31" s="158">
        <v>15.5</v>
      </c>
      <c r="D31" s="157">
        <v>1</v>
      </c>
      <c r="E31" s="156">
        <v>12</v>
      </c>
      <c r="F31" s="155">
        <f t="shared" si="1"/>
        <v>1.2916666666666667</v>
      </c>
    </row>
    <row r="32" spans="1:6" ht="49.5" x14ac:dyDescent="0.25">
      <c r="A32" s="157">
        <v>14</v>
      </c>
      <c r="B32" s="160" t="s">
        <v>243</v>
      </c>
      <c r="C32" s="158">
        <v>19.8</v>
      </c>
      <c r="D32" s="157">
        <v>5</v>
      </c>
      <c r="E32" s="156">
        <v>12</v>
      </c>
      <c r="F32" s="155">
        <f t="shared" si="1"/>
        <v>8.25</v>
      </c>
    </row>
    <row r="33" spans="1:6" ht="34.5" customHeight="1" x14ac:dyDescent="0.25">
      <c r="A33" s="157">
        <v>15</v>
      </c>
      <c r="B33" s="160" t="s">
        <v>244</v>
      </c>
      <c r="C33" s="158">
        <v>20.399999999999999</v>
      </c>
      <c r="D33" s="157">
        <v>10</v>
      </c>
      <c r="E33" s="156">
        <v>12</v>
      </c>
      <c r="F33" s="155">
        <f t="shared" si="1"/>
        <v>17</v>
      </c>
    </row>
    <row r="34" spans="1:6" ht="33" x14ac:dyDescent="0.25">
      <c r="A34" s="157">
        <v>16</v>
      </c>
      <c r="B34" s="160" t="s">
        <v>245</v>
      </c>
      <c r="C34" s="158">
        <v>15.5</v>
      </c>
      <c r="D34" s="157">
        <v>2</v>
      </c>
      <c r="E34" s="156">
        <v>12</v>
      </c>
      <c r="F34" s="155">
        <f t="shared" si="1"/>
        <v>2.5833333333333335</v>
      </c>
    </row>
    <row r="35" spans="1:6" ht="49.5" x14ac:dyDescent="0.25">
      <c r="A35" s="157">
        <v>17</v>
      </c>
      <c r="B35" s="160" t="s">
        <v>246</v>
      </c>
      <c r="C35" s="158">
        <v>30.6</v>
      </c>
      <c r="D35" s="157">
        <v>3</v>
      </c>
      <c r="E35" s="156">
        <v>12</v>
      </c>
      <c r="F35" s="155">
        <f t="shared" si="1"/>
        <v>7.6500000000000012</v>
      </c>
    </row>
    <row r="36" spans="1:6" ht="16.5" x14ac:dyDescent="0.25">
      <c r="A36" s="157">
        <v>18</v>
      </c>
      <c r="B36" s="159" t="s">
        <v>247</v>
      </c>
      <c r="C36" s="158">
        <v>15</v>
      </c>
      <c r="D36" s="157">
        <v>2</v>
      </c>
      <c r="E36" s="156">
        <v>12</v>
      </c>
      <c r="F36" s="155">
        <f t="shared" ref="F36:F43" si="2">(C36*D36)/E36</f>
        <v>2.5</v>
      </c>
    </row>
    <row r="37" spans="1:6" ht="16.5" x14ac:dyDescent="0.25">
      <c r="A37" s="157">
        <v>19</v>
      </c>
      <c r="B37" s="160" t="s">
        <v>248</v>
      </c>
      <c r="C37" s="158">
        <v>9</v>
      </c>
      <c r="D37" s="157">
        <v>2</v>
      </c>
      <c r="E37" s="156">
        <v>12</v>
      </c>
      <c r="F37" s="155">
        <f t="shared" si="2"/>
        <v>1.5</v>
      </c>
    </row>
    <row r="38" spans="1:6" ht="33" x14ac:dyDescent="0.25">
      <c r="A38" s="157">
        <v>20</v>
      </c>
      <c r="B38" s="160" t="s">
        <v>249</v>
      </c>
      <c r="C38" s="158">
        <v>30.6</v>
      </c>
      <c r="D38" s="157">
        <v>3</v>
      </c>
      <c r="E38" s="156">
        <v>12</v>
      </c>
      <c r="F38" s="155">
        <f t="shared" si="2"/>
        <v>7.6500000000000012</v>
      </c>
    </row>
    <row r="39" spans="1:6" ht="33" x14ac:dyDescent="0.25">
      <c r="A39" s="157">
        <v>21</v>
      </c>
      <c r="B39" s="160" t="s">
        <v>250</v>
      </c>
      <c r="C39" s="158">
        <v>30.6</v>
      </c>
      <c r="D39" s="157">
        <v>3</v>
      </c>
      <c r="E39" s="156">
        <v>12</v>
      </c>
      <c r="F39" s="155">
        <f t="shared" si="2"/>
        <v>7.6500000000000012</v>
      </c>
    </row>
    <row r="40" spans="1:6" ht="33" x14ac:dyDescent="0.25">
      <c r="A40" s="157">
        <v>22</v>
      </c>
      <c r="B40" s="160" t="s">
        <v>251</v>
      </c>
      <c r="C40" s="158">
        <v>30.6</v>
      </c>
      <c r="D40" s="157">
        <v>3</v>
      </c>
      <c r="E40" s="156">
        <v>12</v>
      </c>
      <c r="F40" s="155">
        <f t="shared" si="2"/>
        <v>7.6500000000000012</v>
      </c>
    </row>
    <row r="41" spans="1:6" ht="33" x14ac:dyDescent="0.25">
      <c r="A41" s="157">
        <v>23</v>
      </c>
      <c r="B41" s="160" t="s">
        <v>252</v>
      </c>
      <c r="C41" s="158">
        <v>128.80000000000001</v>
      </c>
      <c r="D41" s="157">
        <v>1</v>
      </c>
      <c r="E41" s="156">
        <v>30</v>
      </c>
      <c r="F41" s="155">
        <f t="shared" si="2"/>
        <v>4.2933333333333339</v>
      </c>
    </row>
    <row r="42" spans="1:6" ht="49.5" x14ac:dyDescent="0.25">
      <c r="A42" s="157">
        <v>24</v>
      </c>
      <c r="B42" s="160" t="s">
        <v>253</v>
      </c>
      <c r="C42" s="158">
        <v>40.5</v>
      </c>
      <c r="D42" s="157">
        <v>1</v>
      </c>
      <c r="E42" s="156">
        <v>12</v>
      </c>
      <c r="F42" s="155">
        <f t="shared" si="2"/>
        <v>3.375</v>
      </c>
    </row>
    <row r="43" spans="1:6" ht="16.5" x14ac:dyDescent="0.25">
      <c r="A43" s="157">
        <v>25</v>
      </c>
      <c r="B43" s="170" t="s">
        <v>254</v>
      </c>
      <c r="C43" s="172">
        <v>10.9</v>
      </c>
      <c r="D43" s="171">
        <v>1</v>
      </c>
      <c r="E43" s="174">
        <v>12</v>
      </c>
      <c r="F43" s="173">
        <f t="shared" si="2"/>
        <v>0.90833333333333333</v>
      </c>
    </row>
    <row r="44" spans="1:6" ht="16.5" x14ac:dyDescent="0.3">
      <c r="A44" s="393" t="s">
        <v>193</v>
      </c>
      <c r="B44" s="393"/>
      <c r="C44" s="393"/>
      <c r="D44" s="393"/>
      <c r="E44" s="393"/>
      <c r="F44" s="164">
        <f>SUM(F19:F42)/3</f>
        <v>69.156555555555556</v>
      </c>
    </row>
    <row r="45" spans="1:6" x14ac:dyDescent="0.25">
      <c r="A45" s="56"/>
      <c r="B45" s="56"/>
      <c r="C45" s="56"/>
      <c r="D45" s="56"/>
      <c r="E45" s="56"/>
      <c r="F45" s="56"/>
    </row>
    <row r="46" spans="1:6" x14ac:dyDescent="0.25">
      <c r="A46" s="56"/>
      <c r="B46" s="56"/>
      <c r="C46" s="56"/>
      <c r="D46" s="56"/>
      <c r="E46" s="56"/>
      <c r="F46" s="56"/>
    </row>
    <row r="47" spans="1:6" x14ac:dyDescent="0.25">
      <c r="A47" s="56"/>
      <c r="B47" s="56"/>
      <c r="C47" s="56"/>
      <c r="D47" s="56"/>
      <c r="E47" s="56"/>
      <c r="F47" s="56"/>
    </row>
    <row r="48" spans="1:6" x14ac:dyDescent="0.25">
      <c r="A48" s="56"/>
      <c r="B48" s="56"/>
      <c r="C48" s="56"/>
      <c r="D48" s="56"/>
      <c r="E48" s="56"/>
      <c r="F48" s="56"/>
    </row>
    <row r="49" spans="1:6" x14ac:dyDescent="0.25">
      <c r="A49" s="56"/>
      <c r="B49" s="56"/>
      <c r="C49" s="56"/>
      <c r="D49" s="56"/>
      <c r="E49" s="56"/>
      <c r="F49" s="56"/>
    </row>
    <row r="50" spans="1:6" x14ac:dyDescent="0.25">
      <c r="A50" s="56"/>
      <c r="B50" s="56"/>
      <c r="C50" s="56"/>
      <c r="D50" s="56"/>
      <c r="E50" s="56"/>
      <c r="F50" s="56"/>
    </row>
  </sheetData>
  <mergeCells count="6">
    <mergeCell ref="A17:F17"/>
    <mergeCell ref="A44:E44"/>
    <mergeCell ref="A1:F1"/>
    <mergeCell ref="A2:F2"/>
    <mergeCell ref="A14:E14"/>
    <mergeCell ref="A4:F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Proposta</vt:lpstr>
      <vt:lpstr>Encargos B.C. (Seg. a Sex.)</vt:lpstr>
      <vt:lpstr>B.C. Seg. a Dom. Diurno</vt:lpstr>
      <vt:lpstr>Encargos B.C. (Seg. a Dom.)</vt:lpstr>
      <vt:lpstr>Benefícios diários e mensais</vt:lpstr>
      <vt:lpstr>Materiais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Nagay</dc:creator>
  <cp:lastModifiedBy>user10</cp:lastModifiedBy>
  <cp:lastPrinted>2023-03-28T19:37:40Z</cp:lastPrinted>
  <dcterms:created xsi:type="dcterms:W3CDTF">2010-06-06T22:11:25Z</dcterms:created>
  <dcterms:modified xsi:type="dcterms:W3CDTF">2023-04-03T18:46:06Z</dcterms:modified>
</cp:coreProperties>
</file>